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95" yWindow="90" windowWidth="9330" windowHeight="11340" tabRatio="761" activeTab="0"/>
  </bookViews>
  <sheets>
    <sheet name="예산총칙" sheetId="1" r:id="rId1"/>
    <sheet name="2024 세입예산서" sheetId="2" r:id="rId2"/>
    <sheet name="2024 세출예산서" sheetId="3" r:id="rId3"/>
  </sheets>
  <definedNames>
    <definedName name="_xlnm.Print_Area" localSheetId="1">'2024 세입예산서'!$B$2:$O$34</definedName>
    <definedName name="_xlnm.Print_Area" localSheetId="2">'2024 세출예산서'!$B$2:$N$52</definedName>
    <definedName name="_xlnm.Print_Titles" localSheetId="2">'2024 세출예산서'!$3:$4</definedName>
  </definedNames>
  <calcPr fullCalcOnLoad="1"/>
</workbook>
</file>

<file path=xl/sharedStrings.xml><?xml version="1.0" encoding="utf-8"?>
<sst xmlns="http://schemas.openxmlformats.org/spreadsheetml/2006/main" count="384" uniqueCount="175">
  <si>
    <t>과                         목</t>
  </si>
  <si>
    <t>관</t>
  </si>
  <si>
    <t>항</t>
  </si>
  <si>
    <t>목</t>
  </si>
  <si>
    <t>이월금</t>
  </si>
  <si>
    <t>잡수입</t>
  </si>
  <si>
    <t>보조금수입</t>
  </si>
  <si>
    <t>후원금수입</t>
  </si>
  <si>
    <t>지정후원금</t>
  </si>
  <si>
    <t>비지정후원금</t>
  </si>
  <si>
    <t>금융기관차입금</t>
  </si>
  <si>
    <t>차입금</t>
  </si>
  <si>
    <t>기타차입금</t>
  </si>
  <si>
    <t>전입금</t>
  </si>
  <si>
    <t>기관운영비</t>
  </si>
  <si>
    <t>회의비</t>
  </si>
  <si>
    <t xml:space="preserve"> 운영비</t>
  </si>
  <si>
    <t>여비</t>
  </si>
  <si>
    <t>기타운영비</t>
  </si>
  <si>
    <t>시설비</t>
  </si>
  <si>
    <t>시설장비유지비</t>
  </si>
  <si>
    <t>운영비</t>
  </si>
  <si>
    <t>수용기관경비</t>
  </si>
  <si>
    <t>*</t>
  </si>
  <si>
    <t>명</t>
  </si>
  <si>
    <t>=</t>
  </si>
  <si>
    <t>월</t>
  </si>
  <si>
    <t>산출근거</t>
  </si>
  <si>
    <t>회</t>
  </si>
  <si>
    <t>사무비</t>
  </si>
  <si>
    <t>인건비</t>
  </si>
  <si>
    <t>업무추진비</t>
  </si>
  <si>
    <t>직책보조비</t>
  </si>
  <si>
    <t>수용비및수수료</t>
  </si>
  <si>
    <t>차량비</t>
  </si>
  <si>
    <t>자산취득비</t>
  </si>
  <si>
    <t>사업비</t>
  </si>
  <si>
    <t>생계비</t>
  </si>
  <si>
    <t>의료비</t>
  </si>
  <si>
    <t>교육재활 사업비</t>
  </si>
  <si>
    <t>직업재활사업비</t>
  </si>
  <si>
    <t>과년도지출</t>
  </si>
  <si>
    <t>부채상환금</t>
  </si>
  <si>
    <t>원금상환금</t>
  </si>
  <si>
    <t>이자지불금</t>
  </si>
  <si>
    <t>잡지출</t>
  </si>
  <si>
    <t>예비비</t>
  </si>
  <si>
    <t>운영충당적립금</t>
  </si>
  <si>
    <t>환경개선준비금</t>
  </si>
  <si>
    <t>시설환경 개선준비금</t>
  </si>
  <si>
    <t>재산
조정비</t>
  </si>
  <si>
    <t>과년도
지출</t>
  </si>
  <si>
    <t>일</t>
  </si>
  <si>
    <t>기타사업비</t>
  </si>
  <si>
    <t>전출금</t>
  </si>
  <si>
    <t>*</t>
  </si>
  <si>
    <t>=</t>
  </si>
  <si>
    <t>월</t>
  </si>
  <si>
    <t>세  출  계</t>
  </si>
  <si>
    <t>일</t>
  </si>
  <si>
    <t>특별프로그램비</t>
  </si>
  <si>
    <t>*</t>
  </si>
  <si>
    <t>월</t>
  </si>
  <si>
    <t>시군구보조금</t>
  </si>
  <si>
    <t>=</t>
  </si>
  <si>
    <t>소    계</t>
  </si>
  <si>
    <t>회</t>
  </si>
  <si>
    <t>전년도이월금</t>
  </si>
  <si>
    <t>기타예금이자수입</t>
  </si>
  <si>
    <t>기타잡수입</t>
  </si>
  <si>
    <t>세  입  계</t>
  </si>
  <si>
    <t>입소자부담금
수입</t>
  </si>
  <si>
    <t>입소비용
수입</t>
  </si>
  <si>
    <t>시군구 금액</t>
  </si>
  <si>
    <t>*</t>
  </si>
  <si>
    <t>회</t>
  </si>
  <si>
    <t>=</t>
  </si>
  <si>
    <t>회</t>
  </si>
  <si>
    <t>명</t>
  </si>
  <si>
    <t>기타비급여수입</t>
  </si>
  <si>
    <t>기타전출금</t>
  </si>
  <si>
    <t>세입총액</t>
  </si>
  <si>
    <t>세출총액</t>
  </si>
  <si>
    <t>차액</t>
  </si>
  <si>
    <t>본인부담금</t>
  </si>
  <si>
    <r>
      <t>공단부담금(가산금포함</t>
    </r>
    <r>
      <rPr>
        <sz val="10"/>
        <color indexed="8"/>
        <rFont val="굴림"/>
        <family val="3"/>
      </rPr>
      <t>)</t>
    </r>
  </si>
  <si>
    <t>사회보험 기관부담금</t>
  </si>
  <si>
    <t>직접인건비 총액</t>
  </si>
  <si>
    <t>요양급여 총액</t>
  </si>
  <si>
    <t>직접 급여</t>
  </si>
  <si>
    <t>직접인건비율(%)</t>
  </si>
  <si>
    <t>식재료비수입</t>
  </si>
  <si>
    <t>상급침실이용료</t>
  </si>
  <si>
    <t>국고보조금</t>
  </si>
  <si>
    <t>기타보조금</t>
  </si>
  <si>
    <t>본인부담금수입</t>
  </si>
  <si>
    <t>기타전입금</t>
  </si>
  <si>
    <t>직원식재료수입</t>
  </si>
  <si>
    <t>공공요금 및 각종     세금공과금</t>
  </si>
  <si>
    <t>임차료</t>
  </si>
  <si>
    <t>운영비</t>
  </si>
  <si>
    <t>사업비</t>
  </si>
  <si>
    <t>프로그램사업비</t>
  </si>
  <si>
    <t>법인회계전출금</t>
  </si>
  <si>
    <t>상환금</t>
  </si>
  <si>
    <t>적립금및준비금</t>
  </si>
  <si>
    <t>회</t>
  </si>
  <si>
    <t>월</t>
  </si>
  <si>
    <t>*</t>
  </si>
  <si>
    <t>월</t>
  </si>
  <si>
    <t xml:space="preserve"> </t>
  </si>
  <si>
    <t>직접급여</t>
  </si>
  <si>
    <t>간접급여</t>
  </si>
  <si>
    <t>퇴직금 및 퇴직 적립금(직접비)</t>
  </si>
  <si>
    <t>퇴직금 및 퇴직 적립금(간접비)</t>
  </si>
  <si>
    <t>사회보험비(직접비)</t>
  </si>
  <si>
    <t>사회보험비(간접비)</t>
  </si>
  <si>
    <t>산출근거</t>
  </si>
  <si>
    <t>노인요양시설</t>
  </si>
  <si>
    <t>장기요양급여</t>
  </si>
  <si>
    <t>가산급수입</t>
  </si>
  <si>
    <t>요양급여수입</t>
  </si>
  <si>
    <t>2등급(본인부담20%)</t>
  </si>
  <si>
    <t>2등급(공단부담80%)</t>
  </si>
  <si>
    <t>3~5등급(공단부담80%)</t>
  </si>
  <si>
    <t>1등급(본인부담20%)</t>
  </si>
  <si>
    <t>3~5등급(본인부담20%)</t>
  </si>
  <si>
    <t>1등급(공단부담80%)</t>
  </si>
  <si>
    <t>인원</t>
  </si>
  <si>
    <t>일수</t>
  </si>
  <si>
    <t>금액</t>
  </si>
  <si>
    <t>특별위로금</t>
  </si>
  <si>
    <t>월동대책비</t>
  </si>
  <si>
    <t>노인요양시설</t>
  </si>
  <si>
    <t>금액</t>
  </si>
  <si>
    <t>인원</t>
  </si>
  <si>
    <t>개월 수</t>
  </si>
  <si>
    <t>합계</t>
  </si>
  <si>
    <t>세입총액</t>
  </si>
  <si>
    <t>세출총액</t>
  </si>
  <si>
    <t>제2조  1. 세입, 세출의 명세는 별첨 “세입, 세출 예산”과 같다.</t>
  </si>
  <si>
    <t>입소비용수입</t>
  </si>
  <si>
    <t>보조금수입</t>
  </si>
  <si>
    <t>요양급여수입</t>
  </si>
  <si>
    <t>사무비</t>
  </si>
  <si>
    <t>시설비</t>
  </si>
  <si>
    <t>사업비</t>
  </si>
  <si>
    <t>잡지출 외</t>
  </si>
  <si>
    <t>잡수입 외</t>
  </si>
  <si>
    <t>세입총액</t>
  </si>
  <si>
    <t>세출총액</t>
  </si>
  <si>
    <t>기초생활수급비</t>
  </si>
  <si>
    <t>사무비</t>
  </si>
  <si>
    <t>재산조성비</t>
  </si>
  <si>
    <t>잡지출 외</t>
  </si>
  <si>
    <t>잔액</t>
  </si>
  <si>
    <t>제4조  세출경비의 부족이 생겼을 때는 사회복지법인 재무회계규칙 제16조에 의거하여 예산을 전용할 수 있다. 
단, 동일 항내의 목간전용이 불가피한 경우에는 법인 대표이사(또는 시설의 장)에게 그 권한을 위임한다.</t>
  </si>
  <si>
    <t>원으로 한다.</t>
  </si>
  <si>
    <t>제5조 시설회계 예비비는</t>
  </si>
  <si>
    <t>생계비(기초생활수급자)</t>
  </si>
  <si>
    <t>2024 예산총칙</t>
  </si>
  <si>
    <t>제1조  2024년도 세입·세출 예산총액은 다음과 같다</t>
  </si>
  <si>
    <t xml:space="preserve">제3조  국가 또는 지방자치 단체로부터 교부된 보조금, 전년도이월금, 비지정후원금 및 입소자부담금, 장기요양사업금, 식대비 등은
 2024년도 1차 추경 총 예산의 성립 이전에 사용할 수 있으며, 이는 차기 1차 추가경정 예산에 반영하여야 한다. </t>
  </si>
  <si>
    <t>2024년도 세출예산내역</t>
  </si>
  <si>
    <t>2024년 
예산액</t>
  </si>
  <si>
    <t>월</t>
  </si>
  <si>
    <t>장기요양급여(미반영)</t>
  </si>
  <si>
    <t>2024년도기준율 (%)</t>
  </si>
  <si>
    <t>전년도이월금(보조금)</t>
  </si>
  <si>
    <t>2024년도 세입예산내역</t>
  </si>
  <si>
    <t>2024년 예산액</t>
  </si>
  <si>
    <t>직접인건비 요율</t>
  </si>
  <si>
    <t>가산급수입(미반영)</t>
  </si>
  <si>
    <t>퇴직적립금</t>
  </si>
  <si>
    <t>장기요양반영금액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</si>
</sst>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 "/>
    <numFmt numFmtId="178" formatCode="_-&quot;₩&quot;* #,##0.0_-;\-&quot;₩&quot;* #,##0.0_-;_-&quot;₩&quot;* &quot;-&quot;?_-;_-@_-"/>
    <numFmt numFmtId="179" formatCode="_(* #,##0.0_);_(* \(#,##0.0\);_(* &quot;-&quot;_);_(@_)"/>
    <numFmt numFmtId="180" formatCode="_(* #,##0.00_);_(* \(#,##0.00\);_(* &quot;-&quot;_);_(@_)"/>
    <numFmt numFmtId="181" formatCode="_(* #,##0.000_);_(* \(#,##0.000\);_(* &quot;-&quot;_);_(@_)"/>
    <numFmt numFmtId="182" formatCode="0.0%"/>
    <numFmt numFmtId="183" formatCode="0_);[Red]\(0\)"/>
    <numFmt numFmtId="184" formatCode="0.000_);\(0.000\)"/>
    <numFmt numFmtId="185" formatCode="[$-412]yyyy&quot;년&quot;\ m&quot;월&quot;\ d&quot;일&quot;\ dddd"/>
    <numFmt numFmtId="186" formatCode="[$-412]AM/PM\ h:mm:ss"/>
    <numFmt numFmtId="187" formatCode="0.0_);[Red]\(0.0\)"/>
    <numFmt numFmtId="188" formatCode="0.00_);[Red]\(0.00\)"/>
  </numFmts>
  <fonts count="75">
    <font>
      <sz val="10"/>
      <color indexed="8"/>
      <name val="굴림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8"/>
      <color indexed="8"/>
      <name val="굴림"/>
      <family val="3"/>
    </font>
    <font>
      <sz val="11"/>
      <name val="돋움"/>
      <family val="3"/>
    </font>
    <font>
      <sz val="10"/>
      <color indexed="8"/>
      <name val="새굴림"/>
      <family val="1"/>
    </font>
    <font>
      <sz val="8"/>
      <color indexed="8"/>
      <name val="새굴림"/>
      <family val="1"/>
    </font>
    <font>
      <sz val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10"/>
      <name val="굴림"/>
      <family val="3"/>
    </font>
    <font>
      <b/>
      <sz val="10"/>
      <color indexed="36"/>
      <name val="굴림"/>
      <family val="3"/>
    </font>
    <font>
      <sz val="10"/>
      <color indexed="36"/>
      <name val="굴림"/>
      <family val="3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b/>
      <sz val="9"/>
      <color indexed="8"/>
      <name val="맑은 고딕"/>
      <family val="3"/>
    </font>
    <font>
      <b/>
      <sz val="10"/>
      <color indexed="8"/>
      <name val="맑은 고딕"/>
      <family val="3"/>
    </font>
    <font>
      <b/>
      <sz val="20"/>
      <color indexed="8"/>
      <name val="맑은 고딕"/>
      <family val="3"/>
    </font>
    <font>
      <b/>
      <sz val="14"/>
      <name val="맑은 고딕"/>
      <family val="3"/>
    </font>
    <font>
      <b/>
      <sz val="16"/>
      <name val="맑은 고딕"/>
      <family val="3"/>
    </font>
    <font>
      <b/>
      <sz val="14"/>
      <color indexed="8"/>
      <name val="맑은 고딕"/>
      <family val="3"/>
    </font>
    <font>
      <b/>
      <sz val="12"/>
      <color indexed="8"/>
      <name val="맑은 고딕"/>
      <family val="3"/>
    </font>
    <font>
      <sz val="8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FF0000"/>
      <name val="굴림"/>
      <family val="3"/>
    </font>
    <font>
      <b/>
      <sz val="10"/>
      <color rgb="FF7030A0"/>
      <name val="굴림"/>
      <family val="3"/>
    </font>
    <font>
      <sz val="10"/>
      <color rgb="FF7030A0"/>
      <name val="굴림"/>
      <family val="3"/>
    </font>
    <font>
      <sz val="10"/>
      <color indexed="8"/>
      <name val="Calibri"/>
      <family val="3"/>
    </font>
    <font>
      <b/>
      <sz val="11"/>
      <color indexed="8"/>
      <name val="Calibri"/>
      <family val="3"/>
    </font>
    <font>
      <sz val="11"/>
      <color indexed="8"/>
      <name val="Calibri"/>
      <family val="3"/>
    </font>
    <font>
      <sz val="9"/>
      <color indexed="8"/>
      <name val="Calibri"/>
      <family val="3"/>
    </font>
    <font>
      <b/>
      <sz val="9"/>
      <color indexed="8"/>
      <name val="Cambria"/>
      <family val="3"/>
    </font>
    <font>
      <sz val="10"/>
      <color indexed="8"/>
      <name val="Cambria"/>
      <family val="3"/>
    </font>
    <font>
      <b/>
      <sz val="20"/>
      <color indexed="8"/>
      <name val="Cambria"/>
      <family val="3"/>
    </font>
    <font>
      <b/>
      <sz val="11"/>
      <color indexed="8"/>
      <name val="Cambria"/>
      <family val="3"/>
    </font>
    <font>
      <b/>
      <sz val="10"/>
      <color indexed="8"/>
      <name val="Cambria"/>
      <family val="3"/>
    </font>
    <font>
      <b/>
      <sz val="10"/>
      <color theme="1"/>
      <name val="Cambria"/>
      <family val="3"/>
    </font>
    <font>
      <b/>
      <sz val="14"/>
      <name val="Cambria"/>
      <family val="3"/>
    </font>
    <font>
      <b/>
      <sz val="16"/>
      <name val="Calibri"/>
      <family val="3"/>
    </font>
    <font>
      <b/>
      <sz val="20"/>
      <color indexed="8"/>
      <name val="Calibri"/>
      <family val="3"/>
    </font>
    <font>
      <b/>
      <sz val="14"/>
      <color indexed="8"/>
      <name val="Cambria"/>
      <family val="3"/>
    </font>
    <font>
      <sz val="8"/>
      <color indexed="8"/>
      <name val="Calibri"/>
      <family val="3"/>
    </font>
    <font>
      <b/>
      <sz val="16"/>
      <color indexed="8"/>
      <name val="Calibri"/>
      <family val="3"/>
    </font>
    <font>
      <b/>
      <sz val="12"/>
      <color indexed="8"/>
      <name val="Cambria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  <border>
      <left style="hair"/>
      <right style="hair"/>
      <top/>
      <bottom style="thin"/>
    </border>
    <border>
      <left style="hair"/>
      <right style="hair"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/>
      <right style="medium"/>
      <top style="thin"/>
      <bottom style="thin"/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hair"/>
      <right style="medium"/>
      <top/>
      <bottom style="hair"/>
    </border>
    <border>
      <left style="hair"/>
      <right style="medium"/>
      <top style="thin"/>
      <bottom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thin"/>
      <bottom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 vertical="center"/>
      <protection/>
    </xf>
  </cellStyleXfs>
  <cellXfs count="281">
    <xf numFmtId="0" fontId="0" fillId="0" borderId="0" xfId="0" applyAlignment="1">
      <alignment/>
    </xf>
    <xf numFmtId="0" fontId="0" fillId="33" borderId="0" xfId="0" applyFont="1" applyFill="1" applyAlignment="1">
      <alignment horizontal="center" vertical="center" wrapText="1"/>
    </xf>
    <xf numFmtId="176" fontId="0" fillId="33" borderId="0" xfId="48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 wrapText="1"/>
    </xf>
    <xf numFmtId="176" fontId="5" fillId="34" borderId="0" xfId="48" applyFont="1" applyFill="1" applyAlignment="1">
      <alignment horizontal="right" vertical="center"/>
    </xf>
    <xf numFmtId="176" fontId="6" fillId="34" borderId="0" xfId="48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76" fontId="3" fillId="0" borderId="0" xfId="48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76" fontId="0" fillId="0" borderId="0" xfId="48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76" fontId="0" fillId="0" borderId="0" xfId="48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76" fontId="0" fillId="0" borderId="10" xfId="48" applyFont="1" applyFill="1" applyBorder="1" applyAlignment="1">
      <alignment horizontal="center" vertical="center"/>
    </xf>
    <xf numFmtId="176" fontId="0" fillId="0" borderId="10" xfId="48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176" fontId="55" fillId="35" borderId="10" xfId="48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horizontal="left" vertical="center"/>
    </xf>
    <xf numFmtId="176" fontId="55" fillId="0" borderId="10" xfId="48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/>
    </xf>
    <xf numFmtId="180" fontId="0" fillId="0" borderId="10" xfId="48" applyNumberFormat="1" applyFont="1" applyFill="1" applyBorder="1" applyAlignment="1">
      <alignment vertical="center"/>
    </xf>
    <xf numFmtId="0" fontId="0" fillId="0" borderId="0" xfId="48" applyNumberFormat="1" applyFont="1" applyFill="1" applyAlignment="1">
      <alignment horizontal="center" vertical="center"/>
    </xf>
    <xf numFmtId="176" fontId="56" fillId="36" borderId="0" xfId="48" applyFont="1" applyFill="1" applyAlignment="1">
      <alignment horizontal="right" vertical="center"/>
    </xf>
    <xf numFmtId="176" fontId="57" fillId="36" borderId="0" xfId="48" applyFont="1" applyFill="1" applyAlignment="1">
      <alignment horizontal="center" vertical="center"/>
    </xf>
    <xf numFmtId="176" fontId="58" fillId="0" borderId="12" xfId="48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176" fontId="58" fillId="0" borderId="14" xfId="0" applyNumberFormat="1" applyFont="1" applyFill="1" applyBorder="1" applyAlignment="1">
      <alignment vertical="center" wrapText="1"/>
    </xf>
    <xf numFmtId="0" fontId="58" fillId="0" borderId="15" xfId="0" applyFont="1" applyFill="1" applyBorder="1" applyAlignment="1">
      <alignment horizontal="center" vertical="center" wrapText="1"/>
    </xf>
    <xf numFmtId="176" fontId="58" fillId="0" borderId="14" xfId="48" applyFont="1" applyFill="1" applyBorder="1" applyAlignment="1">
      <alignment horizontal="center" vertical="center"/>
    </xf>
    <xf numFmtId="176" fontId="58" fillId="0" borderId="16" xfId="48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176" fontId="58" fillId="0" borderId="18" xfId="48" applyFont="1" applyFill="1" applyBorder="1" applyAlignment="1">
      <alignment horizontal="center" vertical="center"/>
    </xf>
    <xf numFmtId="176" fontId="58" fillId="0" borderId="19" xfId="48" applyFont="1" applyFill="1" applyBorder="1" applyAlignment="1">
      <alignment horizontal="center" vertical="center"/>
    </xf>
    <xf numFmtId="176" fontId="58" fillId="0" borderId="20" xfId="48" applyFont="1" applyFill="1" applyBorder="1" applyAlignment="1">
      <alignment horizontal="center" vertical="center"/>
    </xf>
    <xf numFmtId="176" fontId="58" fillId="0" borderId="14" xfId="48" applyFont="1" applyFill="1" applyBorder="1" applyAlignment="1">
      <alignment vertical="center"/>
    </xf>
    <xf numFmtId="176" fontId="58" fillId="34" borderId="0" xfId="0" applyNumberFormat="1" applyFont="1" applyFill="1" applyAlignment="1">
      <alignment horizontal="center" vertical="center"/>
    </xf>
    <xf numFmtId="0" fontId="58" fillId="34" borderId="0" xfId="0" applyFont="1" applyFill="1" applyAlignment="1">
      <alignment horizontal="center" vertical="center"/>
    </xf>
    <xf numFmtId="176" fontId="58" fillId="0" borderId="21" xfId="48" applyFont="1" applyFill="1" applyBorder="1" applyAlignment="1">
      <alignment horizontal="center" vertical="center"/>
    </xf>
    <xf numFmtId="176" fontId="58" fillId="34" borderId="0" xfId="48" applyFont="1" applyFill="1" applyAlignment="1">
      <alignment horizontal="center" vertical="center"/>
    </xf>
    <xf numFmtId="0" fontId="58" fillId="34" borderId="11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/>
    </xf>
    <xf numFmtId="176" fontId="58" fillId="0" borderId="0" xfId="48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/>
    </xf>
    <xf numFmtId="176" fontId="59" fillId="36" borderId="24" xfId="42" applyNumberFormat="1" applyFont="1" applyFill="1" applyBorder="1" applyAlignment="1">
      <alignment horizontal="right" vertical="center"/>
    </xf>
    <xf numFmtId="176" fontId="59" fillId="36" borderId="25" xfId="48" applyFont="1" applyFill="1" applyBorder="1" applyAlignment="1">
      <alignment horizontal="right" vertical="center"/>
    </xf>
    <xf numFmtId="176" fontId="59" fillId="36" borderId="26" xfId="48" applyFont="1" applyFill="1" applyBorder="1" applyAlignment="1">
      <alignment horizontal="right" vertical="center"/>
    </xf>
    <xf numFmtId="0" fontId="60" fillId="0" borderId="27" xfId="0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176" fontId="58" fillId="0" borderId="28" xfId="48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176" fontId="58" fillId="34" borderId="11" xfId="48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 wrapText="1"/>
    </xf>
    <xf numFmtId="0" fontId="58" fillId="0" borderId="32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/>
    </xf>
    <xf numFmtId="176" fontId="61" fillId="33" borderId="11" xfId="42" applyNumberFormat="1" applyFont="1" applyFill="1" applyBorder="1" applyAlignment="1">
      <alignment horizontal="center" vertical="center" wrapText="1"/>
    </xf>
    <xf numFmtId="176" fontId="59" fillId="33" borderId="11" xfId="42" applyNumberFormat="1" applyFont="1" applyFill="1" applyBorder="1" applyAlignment="1">
      <alignment horizontal="center" vertical="center" wrapText="1"/>
    </xf>
    <xf numFmtId="176" fontId="59" fillId="33" borderId="11" xfId="42" applyNumberFormat="1" applyFont="1" applyFill="1" applyBorder="1" applyAlignment="1">
      <alignment horizontal="right" vertical="center" wrapText="1"/>
    </xf>
    <xf numFmtId="176" fontId="59" fillId="33" borderId="11" xfId="42" applyNumberFormat="1" applyFont="1" applyFill="1" applyBorder="1" applyAlignment="1">
      <alignment horizontal="right" vertical="center"/>
    </xf>
    <xf numFmtId="176" fontId="59" fillId="33" borderId="11" xfId="42" applyNumberFormat="1" applyFont="1" applyFill="1" applyBorder="1" applyAlignment="1">
      <alignment vertical="center"/>
    </xf>
    <xf numFmtId="176" fontId="59" fillId="36" borderId="11" xfId="42" applyNumberFormat="1" applyFont="1" applyFill="1" applyBorder="1" applyAlignment="1">
      <alignment horizontal="right" vertical="center"/>
    </xf>
    <xf numFmtId="176" fontId="59" fillId="36" borderId="11" xfId="42" applyNumberFormat="1" applyFont="1" applyFill="1" applyBorder="1" applyAlignment="1">
      <alignment vertical="center"/>
    </xf>
    <xf numFmtId="176" fontId="58" fillId="36" borderId="34" xfId="48" applyFont="1" applyFill="1" applyBorder="1" applyAlignment="1">
      <alignment vertical="center"/>
    </xf>
    <xf numFmtId="176" fontId="58" fillId="36" borderId="35" xfId="48" applyFont="1" applyFill="1" applyBorder="1" applyAlignment="1">
      <alignment vertical="center"/>
    </xf>
    <xf numFmtId="0" fontId="62" fillId="8" borderId="11" xfId="0" applyFont="1" applyFill="1" applyBorder="1" applyAlignment="1">
      <alignment horizontal="center" vertical="center"/>
    </xf>
    <xf numFmtId="176" fontId="60" fillId="33" borderId="11" xfId="42" applyNumberFormat="1" applyFont="1" applyFill="1" applyBorder="1" applyAlignment="1">
      <alignment horizontal="center" vertical="center" wrapText="1"/>
    </xf>
    <xf numFmtId="176" fontId="58" fillId="33" borderId="11" xfId="42" applyNumberFormat="1" applyFont="1" applyFill="1" applyBorder="1" applyAlignment="1">
      <alignment horizontal="center" vertical="center" wrapText="1"/>
    </xf>
    <xf numFmtId="176" fontId="58" fillId="0" borderId="36" xfId="48" applyFont="1" applyFill="1" applyBorder="1" applyAlignment="1">
      <alignment horizontal="center" vertical="center"/>
    </xf>
    <xf numFmtId="176" fontId="58" fillId="0" borderId="37" xfId="48" applyFont="1" applyFill="1" applyBorder="1" applyAlignment="1">
      <alignment horizontal="center" vertical="center"/>
    </xf>
    <xf numFmtId="176" fontId="58" fillId="0" borderId="38" xfId="48" applyFont="1" applyFill="1" applyBorder="1" applyAlignment="1">
      <alignment horizontal="center" vertical="center"/>
    </xf>
    <xf numFmtId="176" fontId="58" fillId="0" borderId="39" xfId="48" applyFont="1" applyFill="1" applyBorder="1" applyAlignment="1">
      <alignment horizontal="center" vertical="center"/>
    </xf>
    <xf numFmtId="176" fontId="58" fillId="0" borderId="40" xfId="48" applyFont="1" applyFill="1" applyBorder="1" applyAlignment="1">
      <alignment horizontal="center" vertical="center"/>
    </xf>
    <xf numFmtId="176" fontId="58" fillId="0" borderId="41" xfId="48" applyFont="1" applyFill="1" applyBorder="1" applyAlignment="1">
      <alignment horizontal="center" vertical="center"/>
    </xf>
    <xf numFmtId="176" fontId="58" fillId="0" borderId="38" xfId="48" applyNumberFormat="1" applyFont="1" applyFill="1" applyBorder="1" applyAlignment="1">
      <alignment horizontal="center" vertical="center"/>
    </xf>
    <xf numFmtId="176" fontId="59" fillId="36" borderId="24" xfId="42" applyNumberFormat="1" applyFont="1" applyFill="1" applyBorder="1" applyAlignment="1">
      <alignment vertical="center"/>
    </xf>
    <xf numFmtId="176" fontId="58" fillId="36" borderId="42" xfId="48" applyFont="1" applyFill="1" applyBorder="1" applyAlignment="1">
      <alignment vertical="center"/>
    </xf>
    <xf numFmtId="176" fontId="59" fillId="36" borderId="43" xfId="42" applyNumberFormat="1" applyFont="1" applyFill="1" applyBorder="1" applyAlignment="1">
      <alignment horizontal="center" vertical="center" wrapText="1"/>
    </xf>
    <xf numFmtId="176" fontId="59" fillId="36" borderId="11" xfId="42" applyNumberFormat="1" applyFont="1" applyFill="1" applyBorder="1" applyAlignment="1">
      <alignment horizontal="center" vertical="center" wrapText="1"/>
    </xf>
    <xf numFmtId="176" fontId="59" fillId="36" borderId="11" xfId="42" applyNumberFormat="1" applyFont="1" applyFill="1" applyBorder="1" applyAlignment="1">
      <alignment horizontal="right" vertical="center" wrapText="1"/>
    </xf>
    <xf numFmtId="176" fontId="59" fillId="36" borderId="44" xfId="42" applyNumberFormat="1" applyFont="1" applyFill="1" applyBorder="1" applyAlignment="1">
      <alignment horizontal="right" vertical="center" wrapText="1"/>
    </xf>
    <xf numFmtId="176" fontId="59" fillId="36" borderId="44" xfId="42" applyNumberFormat="1" applyFont="1" applyFill="1" applyBorder="1" applyAlignment="1">
      <alignment horizontal="right" vertical="center"/>
    </xf>
    <xf numFmtId="0" fontId="62" fillId="8" borderId="45" xfId="0" applyFont="1" applyFill="1" applyBorder="1" applyAlignment="1">
      <alignment horizontal="center" vertical="center"/>
    </xf>
    <xf numFmtId="176" fontId="58" fillId="0" borderId="46" xfId="48" applyFont="1" applyFill="1" applyBorder="1" applyAlignment="1">
      <alignment horizontal="center" vertical="center"/>
    </xf>
    <xf numFmtId="176" fontId="58" fillId="0" borderId="38" xfId="0" applyNumberFormat="1" applyFont="1" applyFill="1" applyBorder="1" applyAlignment="1">
      <alignment vertical="center" wrapText="1"/>
    </xf>
    <xf numFmtId="176" fontId="58" fillId="0" borderId="47" xfId="48" applyFont="1" applyFill="1" applyBorder="1" applyAlignment="1">
      <alignment horizontal="center" vertical="center"/>
    </xf>
    <xf numFmtId="176" fontId="60" fillId="36" borderId="11" xfId="48" applyFont="1" applyFill="1" applyBorder="1" applyAlignment="1">
      <alignment horizontal="right" vertical="center"/>
    </xf>
    <xf numFmtId="176" fontId="60" fillId="36" borderId="11" xfId="48" applyFont="1" applyFill="1" applyBorder="1" applyAlignment="1">
      <alignment horizontal="center" vertical="center"/>
    </xf>
    <xf numFmtId="176" fontId="60" fillId="36" borderId="31" xfId="48" applyFont="1" applyFill="1" applyBorder="1" applyAlignment="1">
      <alignment horizontal="right" vertical="center"/>
    </xf>
    <xf numFmtId="0" fontId="63" fillId="0" borderId="0" xfId="0" applyFont="1" applyAlignment="1">
      <alignment horizontal="center" vertical="center"/>
    </xf>
    <xf numFmtId="176" fontId="5" fillId="34" borderId="0" xfId="48" applyFont="1" applyFill="1" applyBorder="1" applyAlignment="1">
      <alignment horizontal="right" vertical="center"/>
    </xf>
    <xf numFmtId="176" fontId="63" fillId="0" borderId="0" xfId="48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58" fillId="0" borderId="33" xfId="0" applyFont="1" applyFill="1" applyBorder="1" applyAlignment="1">
      <alignment horizontal="center" vertical="center"/>
    </xf>
    <xf numFmtId="0" fontId="62" fillId="8" borderId="10" xfId="0" applyFont="1" applyFill="1" applyBorder="1" applyAlignment="1">
      <alignment vertical="center"/>
    </xf>
    <xf numFmtId="0" fontId="58" fillId="0" borderId="15" xfId="0" applyFont="1" applyFill="1" applyBorder="1" applyAlignment="1">
      <alignment horizontal="center" vertical="center"/>
    </xf>
    <xf numFmtId="176" fontId="58" fillId="0" borderId="47" xfId="48" applyFont="1" applyFill="1" applyBorder="1" applyAlignment="1">
      <alignment vertical="center"/>
    </xf>
    <xf numFmtId="49" fontId="60" fillId="0" borderId="43" xfId="0" applyNumberFormat="1" applyFont="1" applyFill="1" applyBorder="1" applyAlignment="1">
      <alignment horizontal="center" vertical="center" wrapText="1"/>
    </xf>
    <xf numFmtId="176" fontId="59" fillId="36" borderId="44" xfId="42" applyNumberFormat="1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176" fontId="58" fillId="0" borderId="48" xfId="48" applyFont="1" applyFill="1" applyBorder="1" applyAlignment="1">
      <alignment horizontal="center" vertical="center"/>
    </xf>
    <xf numFmtId="176" fontId="58" fillId="0" borderId="49" xfId="48" applyFont="1" applyFill="1" applyBorder="1" applyAlignment="1">
      <alignment horizontal="center" vertical="center"/>
    </xf>
    <xf numFmtId="49" fontId="60" fillId="0" borderId="43" xfId="0" applyNumberFormat="1" applyFont="1" applyFill="1" applyBorder="1" applyAlignment="1">
      <alignment horizontal="center" vertical="center" wrapText="1"/>
    </xf>
    <xf numFmtId="10" fontId="58" fillId="0" borderId="50" xfId="0" applyNumberFormat="1" applyFont="1" applyFill="1" applyBorder="1" applyAlignment="1">
      <alignment horizontal="center" vertical="center"/>
    </xf>
    <xf numFmtId="10" fontId="58" fillId="0" borderId="29" xfId="0" applyNumberFormat="1" applyFont="1" applyFill="1" applyBorder="1" applyAlignment="1">
      <alignment horizontal="center" vertical="center"/>
    </xf>
    <xf numFmtId="176" fontId="60" fillId="36" borderId="44" xfId="48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 wrapText="1"/>
    </xf>
    <xf numFmtId="10" fontId="58" fillId="0" borderId="51" xfId="0" applyNumberFormat="1" applyFont="1" applyFill="1" applyBorder="1" applyAlignment="1">
      <alignment horizontal="center" vertical="center"/>
    </xf>
    <xf numFmtId="176" fontId="58" fillId="0" borderId="47" xfId="48" applyNumberFormat="1" applyFont="1" applyFill="1" applyBorder="1" applyAlignment="1">
      <alignment horizontal="center" vertical="center"/>
    </xf>
    <xf numFmtId="49" fontId="60" fillId="0" borderId="31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Fill="1" applyAlignment="1">
      <alignment horizontal="center" vertical="center"/>
    </xf>
    <xf numFmtId="0" fontId="58" fillId="0" borderId="33" xfId="0" applyFont="1" applyFill="1" applyBorder="1" applyAlignment="1">
      <alignment horizontal="center" vertical="center"/>
    </xf>
    <xf numFmtId="176" fontId="5" fillId="34" borderId="0" xfId="0" applyNumberFormat="1" applyFont="1" applyFill="1" applyAlignment="1">
      <alignment horizontal="center" vertical="center"/>
    </xf>
    <xf numFmtId="0" fontId="64" fillId="36" borderId="52" xfId="0" applyFont="1" applyFill="1" applyBorder="1" applyAlignment="1">
      <alignment horizontal="center" vertical="center"/>
    </xf>
    <xf numFmtId="0" fontId="64" fillId="36" borderId="53" xfId="0" applyFont="1" applyFill="1" applyBorder="1" applyAlignment="1">
      <alignment horizontal="center" vertical="center"/>
    </xf>
    <xf numFmtId="0" fontId="64" fillId="36" borderId="54" xfId="0" applyFont="1" applyFill="1" applyBorder="1" applyAlignment="1">
      <alignment horizontal="center" vertical="center"/>
    </xf>
    <xf numFmtId="0" fontId="64" fillId="36" borderId="55" xfId="0" applyFont="1" applyFill="1" applyBorder="1" applyAlignment="1">
      <alignment horizontal="center" vertical="center"/>
    </xf>
    <xf numFmtId="0" fontId="64" fillId="36" borderId="0" xfId="0" applyFont="1" applyFill="1" applyBorder="1" applyAlignment="1">
      <alignment horizontal="center" vertical="center"/>
    </xf>
    <xf numFmtId="0" fontId="64" fillId="36" borderId="41" xfId="0" applyFont="1" applyFill="1" applyBorder="1" applyAlignment="1">
      <alignment horizontal="center" vertical="center"/>
    </xf>
    <xf numFmtId="0" fontId="65" fillId="0" borderId="56" xfId="0" applyFont="1" applyBorder="1" applyAlignment="1">
      <alignment horizontal="center" vertical="center"/>
    </xf>
    <xf numFmtId="0" fontId="65" fillId="0" borderId="57" xfId="0" applyFont="1" applyBorder="1" applyAlignment="1">
      <alignment horizontal="center" vertical="center"/>
    </xf>
    <xf numFmtId="0" fontId="65" fillId="0" borderId="58" xfId="0" applyFont="1" applyBorder="1" applyAlignment="1">
      <alignment horizontal="center" vertical="center"/>
    </xf>
    <xf numFmtId="0" fontId="65" fillId="0" borderId="59" xfId="0" applyFont="1" applyBorder="1" applyAlignment="1">
      <alignment horizontal="center" vertical="center"/>
    </xf>
    <xf numFmtId="176" fontId="66" fillId="0" borderId="11" xfId="48" applyFont="1" applyBorder="1" applyAlignment="1">
      <alignment horizontal="center" vertical="center"/>
    </xf>
    <xf numFmtId="176" fontId="65" fillId="37" borderId="28" xfId="48" applyFont="1" applyFill="1" applyBorder="1" applyAlignment="1">
      <alignment horizontal="center" vertical="center"/>
    </xf>
    <xf numFmtId="176" fontId="65" fillId="37" borderId="10" xfId="48" applyFont="1" applyFill="1" applyBorder="1" applyAlignment="1">
      <alignment horizontal="center" vertical="center"/>
    </xf>
    <xf numFmtId="176" fontId="63" fillId="0" borderId="11" xfId="48" applyFont="1" applyBorder="1" applyAlignment="1">
      <alignment horizontal="center" vertical="center"/>
    </xf>
    <xf numFmtId="176" fontId="63" fillId="0" borderId="28" xfId="48" applyFont="1" applyBorder="1" applyAlignment="1">
      <alignment horizontal="center" vertical="center"/>
    </xf>
    <xf numFmtId="0" fontId="65" fillId="0" borderId="60" xfId="0" applyFont="1" applyBorder="1" applyAlignment="1">
      <alignment horizontal="center" vertical="center"/>
    </xf>
    <xf numFmtId="0" fontId="65" fillId="0" borderId="44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63" fillId="0" borderId="55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62" xfId="0" applyFont="1" applyBorder="1" applyAlignment="1">
      <alignment horizontal="center" vertical="center"/>
    </xf>
    <xf numFmtId="176" fontId="63" fillId="0" borderId="63" xfId="48" applyFont="1" applyBorder="1" applyAlignment="1">
      <alignment horizontal="center" vertical="center"/>
    </xf>
    <xf numFmtId="176" fontId="63" fillId="0" borderId="0" xfId="48" applyFont="1" applyBorder="1" applyAlignment="1">
      <alignment horizontal="center" vertical="center"/>
    </xf>
    <xf numFmtId="176" fontId="63" fillId="0" borderId="41" xfId="48" applyFont="1" applyBorder="1" applyAlignment="1">
      <alignment horizontal="center" vertical="center"/>
    </xf>
    <xf numFmtId="0" fontId="66" fillId="37" borderId="11" xfId="0" applyFont="1" applyFill="1" applyBorder="1" applyAlignment="1">
      <alignment horizontal="center" vertical="center"/>
    </xf>
    <xf numFmtId="176" fontId="66" fillId="37" borderId="11" xfId="48" applyFont="1" applyFill="1" applyBorder="1" applyAlignment="1">
      <alignment horizontal="center" vertical="center"/>
    </xf>
    <xf numFmtId="176" fontId="65" fillId="36" borderId="28" xfId="48" applyFont="1" applyFill="1" applyBorder="1" applyAlignment="1">
      <alignment horizontal="center" vertical="center"/>
    </xf>
    <xf numFmtId="176" fontId="65" fillId="36" borderId="10" xfId="48" applyFont="1" applyFill="1" applyBorder="1" applyAlignment="1">
      <alignment horizontal="center" vertical="center"/>
    </xf>
    <xf numFmtId="176" fontId="66" fillId="0" borderId="28" xfId="48" applyFont="1" applyBorder="1" applyAlignment="1">
      <alignment horizontal="center" vertical="center"/>
    </xf>
    <xf numFmtId="0" fontId="66" fillId="0" borderId="27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/>
    </xf>
    <xf numFmtId="0" fontId="66" fillId="0" borderId="45" xfId="0" applyFont="1" applyBorder="1" applyAlignment="1">
      <alignment horizontal="center" vertical="center"/>
    </xf>
    <xf numFmtId="0" fontId="66" fillId="0" borderId="64" xfId="0" applyFont="1" applyBorder="1" applyAlignment="1">
      <alignment horizontal="right" vertical="center"/>
    </xf>
    <xf numFmtId="0" fontId="66" fillId="0" borderId="24" xfId="0" applyFont="1" applyBorder="1" applyAlignment="1">
      <alignment horizontal="right" vertical="center"/>
    </xf>
    <xf numFmtId="176" fontId="66" fillId="0" borderId="24" xfId="48" applyFont="1" applyBorder="1" applyAlignment="1">
      <alignment horizontal="left" vertical="center"/>
    </xf>
    <xf numFmtId="176" fontId="66" fillId="0" borderId="65" xfId="48" applyFont="1" applyBorder="1" applyAlignment="1">
      <alignment horizontal="left" vertical="center"/>
    </xf>
    <xf numFmtId="176" fontId="66" fillId="0" borderId="24" xfId="48" applyFont="1" applyBorder="1" applyAlignment="1">
      <alignment horizontal="center" vertical="center"/>
    </xf>
    <xf numFmtId="0" fontId="67" fillId="36" borderId="11" xfId="0" applyFont="1" applyFill="1" applyBorder="1" applyAlignment="1">
      <alignment horizontal="center" vertical="center"/>
    </xf>
    <xf numFmtId="176" fontId="66" fillId="36" borderId="11" xfId="48" applyFont="1" applyFill="1" applyBorder="1" applyAlignment="1">
      <alignment horizontal="center" vertical="center"/>
    </xf>
    <xf numFmtId="176" fontId="68" fillId="8" borderId="31" xfId="58" applyNumberFormat="1" applyFont="1" applyFill="1" applyBorder="1" applyAlignment="1">
      <alignment horizontal="center" vertical="center" wrapText="1"/>
    </xf>
    <xf numFmtId="176" fontId="68" fillId="8" borderId="43" xfId="58" applyNumberFormat="1" applyFont="1" applyFill="1" applyBorder="1" applyAlignment="1">
      <alignment horizontal="center" vertical="center" wrapText="1"/>
    </xf>
    <xf numFmtId="176" fontId="68" fillId="8" borderId="44" xfId="58" applyNumberFormat="1" applyFont="1" applyFill="1" applyBorder="1" applyAlignment="1">
      <alignment horizontal="center" vertical="center" wrapText="1"/>
    </xf>
    <xf numFmtId="176" fontId="58" fillId="0" borderId="28" xfId="48" applyFont="1" applyFill="1" applyBorder="1" applyAlignment="1">
      <alignment horizontal="center" vertical="center"/>
    </xf>
    <xf numFmtId="176" fontId="58" fillId="0" borderId="29" xfId="48" applyFont="1" applyFill="1" applyBorder="1" applyAlignment="1">
      <alignment horizontal="center" vertical="center"/>
    </xf>
    <xf numFmtId="176" fontId="58" fillId="0" borderId="39" xfId="48" applyFont="1" applyFill="1" applyBorder="1" applyAlignment="1">
      <alignment horizontal="center" vertical="center"/>
    </xf>
    <xf numFmtId="0" fontId="62" fillId="8" borderId="28" xfId="0" applyFont="1" applyFill="1" applyBorder="1" applyAlignment="1">
      <alignment horizontal="center" vertical="center"/>
    </xf>
    <xf numFmtId="0" fontId="62" fillId="8" borderId="10" xfId="0" applyFont="1" applyFill="1" applyBorder="1" applyAlignment="1">
      <alignment horizontal="center" vertical="center"/>
    </xf>
    <xf numFmtId="49" fontId="60" fillId="0" borderId="31" xfId="0" applyNumberFormat="1" applyFont="1" applyFill="1" applyBorder="1" applyAlignment="1">
      <alignment horizontal="center" vertical="center" wrapText="1"/>
    </xf>
    <xf numFmtId="49" fontId="60" fillId="0" borderId="43" xfId="0" applyNumberFormat="1" applyFont="1" applyFill="1" applyBorder="1" applyAlignment="1">
      <alignment horizontal="center" vertical="center" wrapText="1"/>
    </xf>
    <xf numFmtId="49" fontId="60" fillId="0" borderId="66" xfId="0" applyNumberFormat="1" applyFont="1" applyFill="1" applyBorder="1" applyAlignment="1">
      <alignment horizontal="center" vertical="center" wrapText="1"/>
    </xf>
    <xf numFmtId="49" fontId="60" fillId="0" borderId="60" xfId="0" applyNumberFormat="1" applyFont="1" applyFill="1" applyBorder="1" applyAlignment="1">
      <alignment horizontal="center" vertical="center" wrapText="1"/>
    </xf>
    <xf numFmtId="49" fontId="60" fillId="0" borderId="67" xfId="0" applyNumberFormat="1" applyFont="1" applyFill="1" applyBorder="1" applyAlignment="1">
      <alignment horizontal="center" vertical="center" wrapText="1"/>
    </xf>
    <xf numFmtId="49" fontId="60" fillId="0" borderId="44" xfId="0" applyNumberFormat="1" applyFont="1" applyFill="1" applyBorder="1" applyAlignment="1">
      <alignment horizontal="center" vertical="center" wrapText="1"/>
    </xf>
    <xf numFmtId="176" fontId="59" fillId="36" borderId="31" xfId="42" applyNumberFormat="1" applyFont="1" applyFill="1" applyBorder="1" applyAlignment="1">
      <alignment horizontal="center" vertical="center" wrapText="1"/>
    </xf>
    <xf numFmtId="176" fontId="59" fillId="36" borderId="43" xfId="42" applyNumberFormat="1" applyFont="1" applyFill="1" applyBorder="1" applyAlignment="1">
      <alignment horizontal="center" vertical="center" wrapText="1"/>
    </xf>
    <xf numFmtId="176" fontId="59" fillId="36" borderId="44" xfId="42" applyNumberFormat="1" applyFont="1" applyFill="1" applyBorder="1" applyAlignment="1">
      <alignment horizontal="center" vertical="center" wrapText="1"/>
    </xf>
    <xf numFmtId="49" fontId="68" fillId="8" borderId="31" xfId="58" applyNumberFormat="1" applyFont="1" applyFill="1" applyBorder="1" applyAlignment="1">
      <alignment horizontal="center" vertical="center" wrapText="1"/>
    </xf>
    <xf numFmtId="49" fontId="68" fillId="8" borderId="44" xfId="58" applyNumberFormat="1" applyFont="1" applyFill="1" applyBorder="1" applyAlignment="1">
      <alignment horizontal="center" vertical="center" wrapText="1"/>
    </xf>
    <xf numFmtId="0" fontId="62" fillId="8" borderId="29" xfId="0" applyFont="1" applyFill="1" applyBorder="1" applyAlignment="1">
      <alignment horizontal="center" vertical="center"/>
    </xf>
    <xf numFmtId="176" fontId="58" fillId="34" borderId="11" xfId="48" applyFont="1" applyFill="1" applyBorder="1" applyAlignment="1">
      <alignment horizontal="center" vertical="center"/>
    </xf>
    <xf numFmtId="49" fontId="69" fillId="36" borderId="64" xfId="58" applyNumberFormat="1" applyFont="1" applyFill="1" applyBorder="1" applyAlignment="1">
      <alignment horizontal="center" vertical="center" wrapText="1"/>
    </xf>
    <xf numFmtId="49" fontId="69" fillId="36" borderId="24" xfId="58" applyNumberFormat="1" applyFont="1" applyFill="1" applyBorder="1" applyAlignment="1">
      <alignment horizontal="center" vertical="center" wrapText="1"/>
    </xf>
    <xf numFmtId="0" fontId="58" fillId="0" borderId="50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0" fontId="58" fillId="0" borderId="68" xfId="0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center" vertical="center" wrapText="1"/>
    </xf>
    <xf numFmtId="49" fontId="60" fillId="0" borderId="27" xfId="0" applyNumberFormat="1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58" fillId="0" borderId="69" xfId="0" applyFont="1" applyFill="1" applyBorder="1" applyAlignment="1">
      <alignment horizontal="center" vertical="center"/>
    </xf>
    <xf numFmtId="0" fontId="58" fillId="0" borderId="70" xfId="0" applyFont="1" applyFill="1" applyBorder="1" applyAlignment="1">
      <alignment horizontal="center" vertical="center"/>
    </xf>
    <xf numFmtId="0" fontId="58" fillId="0" borderId="71" xfId="0" applyFont="1" applyFill="1" applyBorder="1" applyAlignment="1">
      <alignment horizontal="center" vertical="center"/>
    </xf>
    <xf numFmtId="0" fontId="70" fillId="8" borderId="72" xfId="42" applyFont="1" applyFill="1" applyBorder="1" applyAlignment="1">
      <alignment horizontal="center" vertical="center"/>
    </xf>
    <xf numFmtId="0" fontId="70" fillId="8" borderId="73" xfId="42" applyFont="1" applyFill="1" applyBorder="1" applyAlignment="1">
      <alignment horizontal="center" vertical="center"/>
    </xf>
    <xf numFmtId="0" fontId="70" fillId="8" borderId="74" xfId="42" applyFont="1" applyFill="1" applyBorder="1" applyAlignment="1">
      <alignment horizontal="center" vertical="center"/>
    </xf>
    <xf numFmtId="49" fontId="60" fillId="0" borderId="11" xfId="0" applyNumberFormat="1" applyFont="1" applyFill="1" applyBorder="1" applyAlignment="1">
      <alignment horizontal="center" vertical="center" wrapText="1"/>
    </xf>
    <xf numFmtId="0" fontId="60" fillId="0" borderId="60" xfId="0" applyFont="1" applyFill="1" applyBorder="1" applyAlignment="1">
      <alignment horizontal="center" vertical="center" wrapText="1"/>
    </xf>
    <xf numFmtId="0" fontId="60" fillId="0" borderId="67" xfId="0" applyFont="1" applyFill="1" applyBorder="1" applyAlignment="1">
      <alignment horizontal="center" vertical="center" wrapText="1"/>
    </xf>
    <xf numFmtId="0" fontId="60" fillId="0" borderId="43" xfId="0" applyFont="1" applyFill="1" applyBorder="1" applyAlignment="1">
      <alignment horizontal="center" vertical="center" wrapText="1"/>
    </xf>
    <xf numFmtId="0" fontId="60" fillId="0" borderId="44" xfId="0" applyFont="1" applyFill="1" applyBorder="1" applyAlignment="1">
      <alignment horizontal="center" vertical="center" wrapText="1"/>
    </xf>
    <xf numFmtId="49" fontId="68" fillId="8" borderId="11" xfId="58" applyNumberFormat="1" applyFont="1" applyFill="1" applyBorder="1" applyAlignment="1">
      <alignment horizontal="center" vertical="center" wrapText="1"/>
    </xf>
    <xf numFmtId="0" fontId="71" fillId="8" borderId="75" xfId="0" applyFont="1" applyFill="1" applyBorder="1" applyAlignment="1">
      <alignment horizontal="center" vertical="center"/>
    </xf>
    <xf numFmtId="0" fontId="71" fillId="8" borderId="76" xfId="0" applyFont="1" applyFill="1" applyBorder="1" applyAlignment="1">
      <alignment horizontal="center" vertical="center"/>
    </xf>
    <xf numFmtId="0" fontId="71" fillId="8" borderId="77" xfId="0" applyFont="1" applyFill="1" applyBorder="1" applyAlignment="1">
      <alignment horizontal="center" vertical="center"/>
    </xf>
    <xf numFmtId="0" fontId="71" fillId="8" borderId="78" xfId="0" applyFont="1" applyFill="1" applyBorder="1" applyAlignment="1">
      <alignment horizontal="center" vertical="center"/>
    </xf>
    <xf numFmtId="0" fontId="71" fillId="8" borderId="79" xfId="0" applyFont="1" applyFill="1" applyBorder="1" applyAlignment="1">
      <alignment horizontal="center" vertical="center"/>
    </xf>
    <xf numFmtId="0" fontId="71" fillId="8" borderId="80" xfId="0" applyFont="1" applyFill="1" applyBorder="1" applyAlignment="1">
      <alignment horizontal="center" vertical="center"/>
    </xf>
    <xf numFmtId="188" fontId="0" fillId="0" borderId="77" xfId="48" applyNumberFormat="1" applyFont="1" applyFill="1" applyBorder="1" applyAlignment="1">
      <alignment horizontal="right" vertical="center"/>
    </xf>
    <xf numFmtId="188" fontId="0" fillId="0" borderId="80" xfId="48" applyNumberFormat="1" applyFont="1" applyFill="1" applyBorder="1" applyAlignment="1">
      <alignment horizontal="right" vertical="center"/>
    </xf>
    <xf numFmtId="0" fontId="58" fillId="0" borderId="81" xfId="0" applyFont="1" applyFill="1" applyBorder="1" applyAlignment="1">
      <alignment horizontal="center" vertical="center"/>
    </xf>
    <xf numFmtId="0" fontId="58" fillId="0" borderId="53" xfId="0" applyFont="1" applyFill="1" applyBorder="1" applyAlignment="1">
      <alignment horizontal="center" vertical="center"/>
    </xf>
    <xf numFmtId="0" fontId="58" fillId="0" borderId="82" xfId="0" applyFont="1" applyFill="1" applyBorder="1" applyAlignment="1">
      <alignment horizontal="center" vertical="center"/>
    </xf>
    <xf numFmtId="10" fontId="58" fillId="0" borderId="50" xfId="0" applyNumberFormat="1" applyFont="1" applyFill="1" applyBorder="1" applyAlignment="1">
      <alignment horizontal="center" vertical="center"/>
    </xf>
    <xf numFmtId="10" fontId="58" fillId="0" borderId="29" xfId="0" applyNumberFormat="1" applyFont="1" applyFill="1" applyBorder="1" applyAlignment="1">
      <alignment horizontal="center" vertical="center"/>
    </xf>
    <xf numFmtId="10" fontId="58" fillId="0" borderId="68" xfId="0" applyNumberFormat="1" applyFont="1" applyFill="1" applyBorder="1" applyAlignment="1">
      <alignment horizontal="center" vertical="center"/>
    </xf>
    <xf numFmtId="176" fontId="60" fillId="36" borderId="31" xfId="48" applyFont="1" applyFill="1" applyBorder="1" applyAlignment="1">
      <alignment horizontal="center" vertical="center"/>
    </xf>
    <xf numFmtId="176" fontId="60" fillId="36" borderId="44" xfId="48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 wrapText="1"/>
    </xf>
    <xf numFmtId="0" fontId="58" fillId="0" borderId="83" xfId="0" applyFont="1" applyFill="1" applyBorder="1" applyAlignment="1">
      <alignment horizontal="center" vertical="center"/>
    </xf>
    <xf numFmtId="0" fontId="58" fillId="0" borderId="79" xfId="0" applyFont="1" applyFill="1" applyBorder="1" applyAlignment="1">
      <alignment horizontal="center" vertical="center"/>
    </xf>
    <xf numFmtId="0" fontId="58" fillId="0" borderId="84" xfId="0" applyFont="1" applyFill="1" applyBorder="1" applyAlignment="1">
      <alignment horizontal="center" vertical="center"/>
    </xf>
    <xf numFmtId="176" fontId="72" fillId="0" borderId="85" xfId="48" applyFont="1" applyFill="1" applyBorder="1" applyAlignment="1">
      <alignment horizontal="center" vertical="center"/>
    </xf>
    <xf numFmtId="176" fontId="72" fillId="0" borderId="86" xfId="48" applyFont="1" applyFill="1" applyBorder="1" applyAlignment="1">
      <alignment horizontal="center" vertical="center"/>
    </xf>
    <xf numFmtId="176" fontId="72" fillId="0" borderId="87" xfId="48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73" fillId="36" borderId="88" xfId="0" applyFont="1" applyFill="1" applyBorder="1" applyAlignment="1">
      <alignment horizontal="center" vertical="center" wrapText="1"/>
    </xf>
    <xf numFmtId="0" fontId="73" fillId="36" borderId="86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/>
    </xf>
    <xf numFmtId="0" fontId="60" fillId="0" borderId="66" xfId="0" applyFont="1" applyFill="1" applyBorder="1" applyAlignment="1">
      <alignment horizontal="center" vertical="center" wrapText="1"/>
    </xf>
    <xf numFmtId="176" fontId="72" fillId="36" borderId="85" xfId="48" applyFont="1" applyFill="1" applyBorder="1" applyAlignment="1">
      <alignment horizontal="center" vertical="center"/>
    </xf>
    <xf numFmtId="176" fontId="72" fillId="36" borderId="86" xfId="48" applyFont="1" applyFill="1" applyBorder="1" applyAlignment="1">
      <alignment horizontal="center" vertical="center"/>
    </xf>
    <xf numFmtId="176" fontId="72" fillId="36" borderId="87" xfId="48" applyFont="1" applyFill="1" applyBorder="1" applyAlignment="1">
      <alignment horizontal="center" vertical="center"/>
    </xf>
    <xf numFmtId="0" fontId="59" fillId="36" borderId="88" xfId="0" applyFont="1" applyFill="1" applyBorder="1" applyAlignment="1">
      <alignment horizontal="center" vertical="center" wrapText="1"/>
    </xf>
    <xf numFmtId="0" fontId="59" fillId="36" borderId="86" xfId="0" applyFont="1" applyFill="1" applyBorder="1" applyAlignment="1">
      <alignment horizontal="center" vertical="center" wrapText="1"/>
    </xf>
    <xf numFmtId="176" fontId="60" fillId="36" borderId="31" xfId="0" applyNumberFormat="1" applyFont="1" applyFill="1" applyBorder="1" applyAlignment="1">
      <alignment horizontal="center" vertical="center" wrapText="1"/>
    </xf>
    <xf numFmtId="176" fontId="60" fillId="36" borderId="44" xfId="0" applyNumberFormat="1" applyFont="1" applyFill="1" applyBorder="1" applyAlignment="1">
      <alignment horizontal="center" vertical="center" wrapText="1"/>
    </xf>
    <xf numFmtId="176" fontId="60" fillId="36" borderId="43" xfId="48" applyFont="1" applyFill="1" applyBorder="1" applyAlignment="1">
      <alignment horizontal="center" vertical="center"/>
    </xf>
    <xf numFmtId="0" fontId="70" fillId="8" borderId="52" xfId="42" applyFont="1" applyFill="1" applyBorder="1" applyAlignment="1">
      <alignment horizontal="center" vertical="center"/>
    </xf>
    <xf numFmtId="0" fontId="70" fillId="8" borderId="53" xfId="42" applyFont="1" applyFill="1" applyBorder="1" applyAlignment="1">
      <alignment horizontal="center" vertical="center"/>
    </xf>
    <xf numFmtId="0" fontId="70" fillId="8" borderId="54" xfId="42" applyFont="1" applyFill="1" applyBorder="1" applyAlignment="1">
      <alignment horizontal="center" vertical="center"/>
    </xf>
    <xf numFmtId="49" fontId="74" fillId="8" borderId="27" xfId="0" applyNumberFormat="1" applyFont="1" applyFill="1" applyBorder="1" applyAlignment="1">
      <alignment horizontal="center" vertical="center" wrapText="1"/>
    </xf>
    <xf numFmtId="49" fontId="74" fillId="8" borderId="11" xfId="0" applyNumberFormat="1" applyFont="1" applyFill="1" applyBorder="1" applyAlignment="1">
      <alignment horizontal="center" vertical="center" wrapText="1"/>
    </xf>
    <xf numFmtId="0" fontId="74" fillId="8" borderId="75" xfId="0" applyFont="1" applyFill="1" applyBorder="1" applyAlignment="1">
      <alignment horizontal="center" vertical="center"/>
    </xf>
    <xf numFmtId="0" fontId="74" fillId="8" borderId="76" xfId="0" applyFont="1" applyFill="1" applyBorder="1" applyAlignment="1">
      <alignment horizontal="center" vertical="center"/>
    </xf>
    <xf numFmtId="0" fontId="74" fillId="8" borderId="89" xfId="0" applyFont="1" applyFill="1" applyBorder="1" applyAlignment="1">
      <alignment horizontal="center" vertical="center"/>
    </xf>
    <xf numFmtId="0" fontId="74" fillId="8" borderId="63" xfId="0" applyFont="1" applyFill="1" applyBorder="1" applyAlignment="1">
      <alignment horizontal="center" vertical="center"/>
    </xf>
    <xf numFmtId="0" fontId="74" fillId="8" borderId="0" xfId="0" applyFont="1" applyFill="1" applyBorder="1" applyAlignment="1">
      <alignment horizontal="center" vertical="center"/>
    </xf>
    <xf numFmtId="0" fontId="74" fillId="8" borderId="41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62" fillId="8" borderId="11" xfId="0" applyFont="1" applyFill="1" applyBorder="1" applyAlignment="1">
      <alignment horizontal="center" vertical="center"/>
    </xf>
    <xf numFmtId="49" fontId="74" fillId="8" borderId="31" xfId="0" applyNumberFormat="1" applyFont="1" applyFill="1" applyBorder="1" applyAlignment="1">
      <alignment horizontal="center" vertical="center" wrapText="1"/>
    </xf>
    <xf numFmtId="49" fontId="74" fillId="8" borderId="43" xfId="0" applyNumberFormat="1" applyFont="1" applyFill="1" applyBorder="1" applyAlignment="1">
      <alignment horizontal="center" vertical="center" wrapText="1"/>
    </xf>
    <xf numFmtId="49" fontId="74" fillId="8" borderId="26" xfId="0" applyNumberFormat="1" applyFont="1" applyFill="1" applyBorder="1" applyAlignment="1">
      <alignment horizontal="center" vertical="center" wrapText="1"/>
    </xf>
    <xf numFmtId="0" fontId="58" fillId="0" borderId="50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0" fontId="58" fillId="0" borderId="68" xfId="0" applyFont="1" applyFill="1" applyBorder="1" applyAlignment="1">
      <alignment horizontal="center" vertical="center" wrapText="1"/>
    </xf>
    <xf numFmtId="176" fontId="0" fillId="0" borderId="0" xfId="48" applyFont="1" applyFill="1" applyBorder="1" applyAlignment="1">
      <alignment horizontal="center" vertical="center"/>
    </xf>
    <xf numFmtId="176" fontId="0" fillId="0" borderId="0" xfId="48" applyFont="1" applyFill="1" applyAlignment="1">
      <alignment horizontal="center" vertical="center"/>
    </xf>
    <xf numFmtId="176" fontId="0" fillId="0" borderId="79" xfId="48" applyFont="1" applyFill="1" applyBorder="1" applyAlignment="1">
      <alignment horizontal="center" vertical="center"/>
    </xf>
    <xf numFmtId="0" fontId="59" fillId="0" borderId="88" xfId="0" applyFont="1" applyFill="1" applyBorder="1" applyAlignment="1">
      <alignment horizontal="center" vertical="center" wrapText="1"/>
    </xf>
    <xf numFmtId="0" fontId="59" fillId="0" borderId="86" xfId="0" applyFont="1" applyFill="1" applyBorder="1" applyAlignment="1">
      <alignment horizontal="center" vertical="center" wrapText="1"/>
    </xf>
    <xf numFmtId="49" fontId="60" fillId="0" borderId="56" xfId="0" applyNumberFormat="1" applyFont="1" applyFill="1" applyBorder="1" applyAlignment="1">
      <alignment horizontal="center" vertical="center" wrapText="1"/>
    </xf>
    <xf numFmtId="49" fontId="60" fillId="0" borderId="90" xfId="0" applyNumberFormat="1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horizontal="center" vertical="center"/>
    </xf>
    <xf numFmtId="49" fontId="60" fillId="0" borderId="57" xfId="0" applyNumberFormat="1" applyFont="1" applyFill="1" applyBorder="1" applyAlignment="1">
      <alignment horizontal="center" vertical="center" wrapText="1"/>
    </xf>
    <xf numFmtId="49" fontId="74" fillId="8" borderId="66" xfId="0" applyNumberFormat="1" applyFont="1" applyFill="1" applyBorder="1" applyAlignment="1">
      <alignment horizontal="center" vertical="center" wrapText="1"/>
    </xf>
    <xf numFmtId="49" fontId="74" fillId="8" borderId="90" xfId="0" applyNumberFormat="1" applyFont="1" applyFill="1" applyBorder="1" applyAlignment="1">
      <alignment horizontal="center" vertical="center" wrapText="1"/>
    </xf>
    <xf numFmtId="49" fontId="74" fillId="8" borderId="44" xfId="0" applyNumberFormat="1" applyFont="1" applyFill="1" applyBorder="1" applyAlignment="1">
      <alignment horizontal="center" vertical="center" wrapText="1"/>
    </xf>
    <xf numFmtId="176" fontId="60" fillId="36" borderId="57" xfId="48" applyFont="1" applyFill="1" applyBorder="1" applyAlignment="1">
      <alignment horizontal="center" vertical="center" wrapText="1"/>
    </xf>
    <xf numFmtId="176" fontId="60" fillId="36" borderId="44" xfId="48" applyFont="1" applyFill="1" applyBorder="1" applyAlignment="1">
      <alignment horizontal="center" vertical="center" wrapText="1"/>
    </xf>
    <xf numFmtId="176" fontId="60" fillId="36" borderId="11" xfId="48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D7" sqref="A7:IV7"/>
    </sheetView>
  </sheetViews>
  <sheetFormatPr defaultColWidth="9.140625" defaultRowHeight="12"/>
  <cols>
    <col min="1" max="3" width="11.8515625" style="101" customWidth="1"/>
    <col min="4" max="4" width="11.8515625" style="103" customWidth="1"/>
    <col min="5" max="5" width="12.421875" style="103" customWidth="1"/>
    <col min="6" max="10" width="11.8515625" style="103" customWidth="1"/>
    <col min="11" max="16384" width="9.140625" style="101" customWidth="1"/>
  </cols>
  <sheetData>
    <row r="1" spans="1:10" ht="12" customHeight="1">
      <c r="A1" s="127" t="s">
        <v>160</v>
      </c>
      <c r="B1" s="128"/>
      <c r="C1" s="128"/>
      <c r="D1" s="128"/>
      <c r="E1" s="128"/>
      <c r="F1" s="128"/>
      <c r="G1" s="128"/>
      <c r="H1" s="128"/>
      <c r="I1" s="128"/>
      <c r="J1" s="129"/>
    </row>
    <row r="2" spans="1:10" ht="12" customHeight="1">
      <c r="A2" s="130"/>
      <c r="B2" s="131"/>
      <c r="C2" s="131"/>
      <c r="D2" s="131"/>
      <c r="E2" s="131"/>
      <c r="F2" s="131"/>
      <c r="G2" s="131"/>
      <c r="H2" s="131"/>
      <c r="I2" s="131"/>
      <c r="J2" s="132"/>
    </row>
    <row r="3" spans="1:10" ht="9" customHeight="1" thickBot="1">
      <c r="A3" s="130"/>
      <c r="B3" s="131"/>
      <c r="C3" s="131"/>
      <c r="D3" s="131"/>
      <c r="E3" s="131"/>
      <c r="F3" s="131"/>
      <c r="G3" s="131"/>
      <c r="H3" s="131"/>
      <c r="I3" s="131"/>
      <c r="J3" s="132"/>
    </row>
    <row r="4" spans="1:10" ht="6.75" customHeight="1" hidden="1" thickBot="1">
      <c r="A4" s="130"/>
      <c r="B4" s="131"/>
      <c r="C4" s="131"/>
      <c r="D4" s="131"/>
      <c r="E4" s="131"/>
      <c r="F4" s="131"/>
      <c r="G4" s="131"/>
      <c r="H4" s="131"/>
      <c r="I4" s="131"/>
      <c r="J4" s="132"/>
    </row>
    <row r="5" spans="1:10" ht="36" customHeight="1">
      <c r="A5" s="133" t="s">
        <v>161</v>
      </c>
      <c r="B5" s="134"/>
      <c r="C5" s="134"/>
      <c r="D5" s="135"/>
      <c r="E5" s="135"/>
      <c r="F5" s="135"/>
      <c r="G5" s="135"/>
      <c r="H5" s="134"/>
      <c r="I5" s="134"/>
      <c r="J5" s="136"/>
    </row>
    <row r="6" spans="1:10" ht="27.75" customHeight="1">
      <c r="A6" s="146"/>
      <c r="B6" s="147"/>
      <c r="C6" s="148"/>
      <c r="D6" s="138" t="s">
        <v>138</v>
      </c>
      <c r="E6" s="139"/>
      <c r="F6" s="140">
        <f>'2024 세입예산서'!E34</f>
        <v>1714818580</v>
      </c>
      <c r="G6" s="141"/>
      <c r="H6" s="149"/>
      <c r="I6" s="150"/>
      <c r="J6" s="151"/>
    </row>
    <row r="7" spans="1:10" ht="30.75" customHeight="1">
      <c r="A7" s="146"/>
      <c r="B7" s="147"/>
      <c r="C7" s="148"/>
      <c r="D7" s="138" t="s">
        <v>139</v>
      </c>
      <c r="E7" s="139"/>
      <c r="F7" s="140">
        <f>'2024 세출예산서'!E52</f>
        <v>1714818580</v>
      </c>
      <c r="G7" s="141"/>
      <c r="H7" s="149"/>
      <c r="I7" s="150"/>
      <c r="J7" s="151"/>
    </row>
    <row r="8" spans="1:10" ht="24.75" customHeight="1">
      <c r="A8" s="146"/>
      <c r="B8" s="147"/>
      <c r="C8" s="148"/>
      <c r="D8" s="154" t="s">
        <v>155</v>
      </c>
      <c r="E8" s="155"/>
      <c r="F8" s="137">
        <f>F6-F7</f>
        <v>0</v>
      </c>
      <c r="G8" s="156"/>
      <c r="H8" s="149"/>
      <c r="I8" s="150"/>
      <c r="J8" s="151"/>
    </row>
    <row r="9" spans="1:10" ht="36" customHeight="1">
      <c r="A9" s="142" t="s">
        <v>140</v>
      </c>
      <c r="B9" s="143"/>
      <c r="C9" s="143"/>
      <c r="D9" s="144"/>
      <c r="E9" s="144"/>
      <c r="F9" s="144"/>
      <c r="G9" s="144"/>
      <c r="H9" s="143"/>
      <c r="I9" s="143"/>
      <c r="J9" s="145"/>
    </row>
    <row r="10" spans="1:10" ht="32.25" customHeight="1">
      <c r="A10" s="146"/>
      <c r="B10" s="152" t="s">
        <v>141</v>
      </c>
      <c r="C10" s="152"/>
      <c r="D10" s="140">
        <f>'2024 세입예산서'!X34</f>
        <v>431332140</v>
      </c>
      <c r="E10" s="140"/>
      <c r="F10" s="153" t="s">
        <v>144</v>
      </c>
      <c r="G10" s="153"/>
      <c r="H10" s="140">
        <f>'2024 세출예산서'!S55</f>
        <v>1393579920</v>
      </c>
      <c r="I10" s="140"/>
      <c r="J10" s="151"/>
    </row>
    <row r="11" spans="1:10" ht="31.5" customHeight="1">
      <c r="A11" s="146"/>
      <c r="B11" s="152" t="s">
        <v>142</v>
      </c>
      <c r="C11" s="152"/>
      <c r="D11" s="140">
        <f>'2024 세입예산서'!X35</f>
        <v>56837880</v>
      </c>
      <c r="E11" s="140"/>
      <c r="F11" s="153" t="s">
        <v>145</v>
      </c>
      <c r="G11" s="153"/>
      <c r="H11" s="140">
        <f>'2024 세출예산서'!S56</f>
        <v>20400000</v>
      </c>
      <c r="I11" s="140"/>
      <c r="J11" s="151"/>
    </row>
    <row r="12" spans="1:10" ht="32.25" customHeight="1">
      <c r="A12" s="146"/>
      <c r="B12" s="152" t="s">
        <v>143</v>
      </c>
      <c r="C12" s="152"/>
      <c r="D12" s="140">
        <f>'2024 세입예산서'!X36</f>
        <v>1225648560</v>
      </c>
      <c r="E12" s="140"/>
      <c r="F12" s="153" t="s">
        <v>146</v>
      </c>
      <c r="G12" s="153"/>
      <c r="H12" s="140">
        <f>'2024 세출예산서'!S57</f>
        <v>260957880</v>
      </c>
      <c r="I12" s="140"/>
      <c r="J12" s="151"/>
    </row>
    <row r="13" spans="1:10" ht="29.25" customHeight="1">
      <c r="A13" s="146"/>
      <c r="B13" s="152" t="s">
        <v>148</v>
      </c>
      <c r="C13" s="152"/>
      <c r="D13" s="140">
        <f>'2024 세입예산서'!X37</f>
        <v>1000000</v>
      </c>
      <c r="E13" s="140"/>
      <c r="F13" s="153" t="s">
        <v>147</v>
      </c>
      <c r="G13" s="153"/>
      <c r="H13" s="140">
        <f>'2024 세출예산서'!S58</f>
        <v>39880780</v>
      </c>
      <c r="I13" s="140"/>
      <c r="J13" s="151"/>
    </row>
    <row r="14" spans="1:10" ht="36" customHeight="1">
      <c r="A14" s="146"/>
      <c r="B14" s="165" t="s">
        <v>149</v>
      </c>
      <c r="C14" s="165"/>
      <c r="D14" s="137">
        <f>SUM(D10:E13)</f>
        <v>1714818580</v>
      </c>
      <c r="E14" s="137"/>
      <c r="F14" s="166" t="s">
        <v>150</v>
      </c>
      <c r="G14" s="166"/>
      <c r="H14" s="137">
        <f>SUM(H10:I13)</f>
        <v>1714818580</v>
      </c>
      <c r="I14" s="137"/>
      <c r="J14" s="151"/>
    </row>
    <row r="15" spans="1:10" ht="48" customHeight="1">
      <c r="A15" s="157" t="s">
        <v>162</v>
      </c>
      <c r="B15" s="158"/>
      <c r="C15" s="158"/>
      <c r="D15" s="158"/>
      <c r="E15" s="158"/>
      <c r="F15" s="158"/>
      <c r="G15" s="158"/>
      <c r="H15" s="158"/>
      <c r="I15" s="158"/>
      <c r="J15" s="159"/>
    </row>
    <row r="16" spans="1:10" ht="39" customHeight="1">
      <c r="A16" s="157" t="s">
        <v>156</v>
      </c>
      <c r="B16" s="158"/>
      <c r="C16" s="158"/>
      <c r="D16" s="158"/>
      <c r="E16" s="158"/>
      <c r="F16" s="158"/>
      <c r="G16" s="158"/>
      <c r="H16" s="158"/>
      <c r="I16" s="158"/>
      <c r="J16" s="159"/>
    </row>
    <row r="17" spans="1:10" ht="29.25" customHeight="1" thickBot="1">
      <c r="A17" s="160" t="s">
        <v>158</v>
      </c>
      <c r="B17" s="161"/>
      <c r="C17" s="161"/>
      <c r="D17" s="161"/>
      <c r="E17" s="161"/>
      <c r="F17" s="164">
        <f>'2024 세출예산서'!E48</f>
        <v>7480780</v>
      </c>
      <c r="G17" s="164"/>
      <c r="H17" s="162" t="s">
        <v>157</v>
      </c>
      <c r="I17" s="162"/>
      <c r="J17" s="163"/>
    </row>
    <row r="18" ht="46.5" customHeight="1"/>
    <row r="19" ht="46.5" customHeight="1"/>
    <row r="20" ht="46.5" customHeight="1"/>
    <row r="21" ht="46.5" customHeight="1"/>
    <row r="22" ht="46.5" customHeight="1"/>
    <row r="23" ht="46.5" customHeight="1"/>
    <row r="24" ht="46.5" customHeight="1"/>
    <row r="25" ht="46.5" customHeight="1"/>
    <row r="26" ht="46.5" customHeight="1"/>
    <row r="27" ht="46.5" customHeight="1"/>
    <row r="28" ht="46.5" customHeight="1"/>
    <row r="29" ht="46.5" customHeight="1"/>
  </sheetData>
  <sheetProtection/>
  <mergeCells count="38">
    <mergeCell ref="J10:J14"/>
    <mergeCell ref="A15:J15"/>
    <mergeCell ref="A16:J16"/>
    <mergeCell ref="A17:E17"/>
    <mergeCell ref="H17:J17"/>
    <mergeCell ref="F17:G17"/>
    <mergeCell ref="H14:I14"/>
    <mergeCell ref="B14:C14"/>
    <mergeCell ref="F14:G14"/>
    <mergeCell ref="H10:I10"/>
    <mergeCell ref="D11:E11"/>
    <mergeCell ref="D8:E8"/>
    <mergeCell ref="F8:G8"/>
    <mergeCell ref="F11:G11"/>
    <mergeCell ref="F12:G12"/>
    <mergeCell ref="F13:G13"/>
    <mergeCell ref="D12:E12"/>
    <mergeCell ref="D13:E13"/>
    <mergeCell ref="H6:J8"/>
    <mergeCell ref="A10:A14"/>
    <mergeCell ref="H11:I11"/>
    <mergeCell ref="H12:I12"/>
    <mergeCell ref="H13:I13"/>
    <mergeCell ref="B10:C10"/>
    <mergeCell ref="B11:C11"/>
    <mergeCell ref="B12:C12"/>
    <mergeCell ref="B13:C13"/>
    <mergeCell ref="F10:G10"/>
    <mergeCell ref="A1:J4"/>
    <mergeCell ref="A5:J5"/>
    <mergeCell ref="D14:E14"/>
    <mergeCell ref="D6:E6"/>
    <mergeCell ref="D7:E7"/>
    <mergeCell ref="F6:G6"/>
    <mergeCell ref="F7:G7"/>
    <mergeCell ref="A9:J9"/>
    <mergeCell ref="D10:E10"/>
    <mergeCell ref="A6:C8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B41"/>
  <sheetViews>
    <sheetView zoomScale="85" zoomScaleNormal="85" zoomScaleSheetLayoutView="86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9" sqref="O9"/>
    </sheetView>
  </sheetViews>
  <sheetFormatPr defaultColWidth="9.140625" defaultRowHeight="12.75" customHeight="1"/>
  <cols>
    <col min="1" max="1" width="9.140625" style="5" customWidth="1"/>
    <col min="2" max="2" width="16.421875" style="6" customWidth="1"/>
    <col min="3" max="3" width="14.57421875" style="6" customWidth="1"/>
    <col min="4" max="4" width="21.8515625" style="6" customWidth="1"/>
    <col min="5" max="5" width="20.00390625" style="7" customWidth="1"/>
    <col min="6" max="6" width="18.57421875" style="7" customWidth="1"/>
    <col min="7" max="7" width="15.00390625" style="8" customWidth="1"/>
    <col min="8" max="11" width="3.7109375" style="9" customWidth="1"/>
    <col min="12" max="12" width="5.7109375" style="9" customWidth="1"/>
    <col min="13" max="14" width="3.7109375" style="9" customWidth="1"/>
    <col min="15" max="15" width="17.8515625" style="8" customWidth="1"/>
    <col min="16" max="17" width="9.140625" style="5" customWidth="1"/>
    <col min="18" max="18" width="9.140625" style="5" hidden="1" customWidth="1"/>
    <col min="19" max="19" width="13.421875" style="5" hidden="1" customWidth="1"/>
    <col min="20" max="20" width="9.140625" style="5" hidden="1" customWidth="1"/>
    <col min="21" max="23" width="9.140625" style="5" customWidth="1"/>
    <col min="24" max="24" width="15.421875" style="5" customWidth="1"/>
    <col min="25" max="26" width="9.140625" style="5" customWidth="1"/>
    <col min="27" max="27" width="12.8515625" style="5" customWidth="1"/>
    <col min="28" max="28" width="16.8515625" style="5" customWidth="1"/>
    <col min="29" max="29" width="13.140625" style="5" customWidth="1"/>
    <col min="30" max="16384" width="9.140625" style="5" customWidth="1"/>
  </cols>
  <sheetData>
    <row r="1" ht="12.75" customHeight="1" thickBot="1"/>
    <row r="2" spans="2:15" ht="50.25" customHeight="1">
      <c r="B2" s="199" t="s">
        <v>169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1"/>
    </row>
    <row r="3" spans="2:15" ht="27.75" customHeight="1">
      <c r="B3" s="207" t="s">
        <v>0</v>
      </c>
      <c r="C3" s="207"/>
      <c r="D3" s="207"/>
      <c r="E3" s="167" t="s">
        <v>170</v>
      </c>
      <c r="F3" s="167"/>
      <c r="G3" s="208" t="s">
        <v>27</v>
      </c>
      <c r="H3" s="209"/>
      <c r="I3" s="209"/>
      <c r="J3" s="209"/>
      <c r="K3" s="209"/>
      <c r="L3" s="209"/>
      <c r="M3" s="209"/>
      <c r="N3" s="209"/>
      <c r="O3" s="210"/>
    </row>
    <row r="4" spans="2:15" ht="27.75" customHeight="1">
      <c r="B4" s="184" t="s">
        <v>1</v>
      </c>
      <c r="C4" s="184" t="s">
        <v>2</v>
      </c>
      <c r="D4" s="184" t="s">
        <v>3</v>
      </c>
      <c r="E4" s="168"/>
      <c r="F4" s="168"/>
      <c r="G4" s="211"/>
      <c r="H4" s="212"/>
      <c r="I4" s="212"/>
      <c r="J4" s="212"/>
      <c r="K4" s="212"/>
      <c r="L4" s="212"/>
      <c r="M4" s="212"/>
      <c r="N4" s="212"/>
      <c r="O4" s="213"/>
    </row>
    <row r="5" spans="2:15" ht="27.75" customHeight="1">
      <c r="B5" s="185"/>
      <c r="C5" s="185"/>
      <c r="D5" s="185"/>
      <c r="E5" s="169"/>
      <c r="F5" s="169"/>
      <c r="G5" s="173" t="s">
        <v>130</v>
      </c>
      <c r="H5" s="174"/>
      <c r="I5" s="173" t="s">
        <v>128</v>
      </c>
      <c r="J5" s="186"/>
      <c r="K5" s="174"/>
      <c r="L5" s="173" t="s">
        <v>129</v>
      </c>
      <c r="M5" s="186"/>
      <c r="N5" s="174"/>
      <c r="O5" s="107"/>
    </row>
    <row r="6" spans="2:17" ht="31.5" customHeight="1">
      <c r="B6" s="177" t="s">
        <v>71</v>
      </c>
      <c r="C6" s="175" t="s">
        <v>72</v>
      </c>
      <c r="D6" s="175" t="s">
        <v>95</v>
      </c>
      <c r="E6" s="181">
        <f>O6+O7+O8</f>
        <v>267412140</v>
      </c>
      <c r="F6" s="68" t="s">
        <v>125</v>
      </c>
      <c r="G6" s="43">
        <f>S11</f>
        <v>16848</v>
      </c>
      <c r="H6" s="67" t="s">
        <v>23</v>
      </c>
      <c r="I6" s="67">
        <v>2</v>
      </c>
      <c r="J6" s="67" t="s">
        <v>24</v>
      </c>
      <c r="K6" s="67" t="s">
        <v>23</v>
      </c>
      <c r="L6" s="67">
        <v>365</v>
      </c>
      <c r="M6" s="67" t="s">
        <v>52</v>
      </c>
      <c r="N6" s="67" t="s">
        <v>25</v>
      </c>
      <c r="O6" s="80">
        <f>G6*I6*L6</f>
        <v>12299040</v>
      </c>
      <c r="P6" s="45" t="s">
        <v>110</v>
      </c>
      <c r="Q6" s="46"/>
    </row>
    <row r="7" spans="2:17" ht="31.5" customHeight="1">
      <c r="B7" s="178"/>
      <c r="C7" s="176"/>
      <c r="D7" s="176"/>
      <c r="E7" s="182"/>
      <c r="F7" s="68" t="s">
        <v>122</v>
      </c>
      <c r="G7" s="43">
        <f>S12</f>
        <v>15630</v>
      </c>
      <c r="H7" s="63" t="s">
        <v>23</v>
      </c>
      <c r="I7" s="63">
        <v>6</v>
      </c>
      <c r="J7" s="63" t="s">
        <v>24</v>
      </c>
      <c r="K7" s="63" t="s">
        <v>23</v>
      </c>
      <c r="L7" s="63">
        <v>365</v>
      </c>
      <c r="M7" s="63" t="s">
        <v>52</v>
      </c>
      <c r="N7" s="63" t="s">
        <v>25</v>
      </c>
      <c r="O7" s="81">
        <f>G7*I7*L7</f>
        <v>34229700</v>
      </c>
      <c r="P7" s="45" t="s">
        <v>110</v>
      </c>
      <c r="Q7" s="46"/>
    </row>
    <row r="8" spans="2:17" ht="31.5" customHeight="1">
      <c r="B8" s="178"/>
      <c r="C8" s="176"/>
      <c r="D8" s="176"/>
      <c r="E8" s="183"/>
      <c r="F8" s="68" t="s">
        <v>126</v>
      </c>
      <c r="G8" s="43">
        <f>S13</f>
        <v>14760</v>
      </c>
      <c r="H8" s="63" t="s">
        <v>23</v>
      </c>
      <c r="I8" s="63">
        <v>41</v>
      </c>
      <c r="J8" s="63" t="s">
        <v>24</v>
      </c>
      <c r="K8" s="63" t="s">
        <v>23</v>
      </c>
      <c r="L8" s="63">
        <v>365</v>
      </c>
      <c r="M8" s="63" t="s">
        <v>52</v>
      </c>
      <c r="N8" s="63" t="s">
        <v>25</v>
      </c>
      <c r="O8" s="81">
        <f>G8*I8*L8</f>
        <v>220883400</v>
      </c>
      <c r="P8" s="45" t="s">
        <v>110</v>
      </c>
      <c r="Q8" s="46"/>
    </row>
    <row r="9" spans="2:17" ht="27" customHeight="1">
      <c r="B9" s="178"/>
      <c r="C9" s="176"/>
      <c r="D9" s="58" t="s">
        <v>91</v>
      </c>
      <c r="E9" s="89">
        <f>O9</f>
        <v>148920000</v>
      </c>
      <c r="F9" s="68"/>
      <c r="G9" s="38">
        <v>12000</v>
      </c>
      <c r="H9" s="64" t="s">
        <v>23</v>
      </c>
      <c r="I9" s="64">
        <f>SUM(I6:I8)-I12</f>
        <v>34</v>
      </c>
      <c r="J9" s="64" t="s">
        <v>24</v>
      </c>
      <c r="K9" s="64" t="s">
        <v>23</v>
      </c>
      <c r="L9" s="64">
        <v>365</v>
      </c>
      <c r="M9" s="64" t="s">
        <v>52</v>
      </c>
      <c r="N9" s="64" t="s">
        <v>25</v>
      </c>
      <c r="O9" s="82">
        <f>G9*I9*L9</f>
        <v>148920000</v>
      </c>
      <c r="P9" s="46"/>
      <c r="Q9" s="46"/>
    </row>
    <row r="10" spans="2:20" ht="19.5" customHeight="1">
      <c r="B10" s="178"/>
      <c r="C10" s="176"/>
      <c r="D10" s="58" t="s">
        <v>92</v>
      </c>
      <c r="E10" s="90">
        <v>0</v>
      </c>
      <c r="F10" s="69"/>
      <c r="G10" s="170"/>
      <c r="H10" s="171"/>
      <c r="I10" s="171"/>
      <c r="J10" s="171"/>
      <c r="K10" s="171"/>
      <c r="L10" s="171"/>
      <c r="M10" s="171"/>
      <c r="N10" s="171"/>
      <c r="O10" s="172"/>
      <c r="P10" s="46"/>
      <c r="Q10" s="46"/>
      <c r="R10" s="187" t="s">
        <v>118</v>
      </c>
      <c r="S10" s="187"/>
      <c r="T10" s="187"/>
    </row>
    <row r="11" spans="2:20" ht="19.5" customHeight="1">
      <c r="B11" s="179"/>
      <c r="C11" s="180"/>
      <c r="D11" s="59" t="s">
        <v>79</v>
      </c>
      <c r="E11" s="91">
        <v>15000000</v>
      </c>
      <c r="F11" s="69"/>
      <c r="G11" s="60"/>
      <c r="H11" s="61"/>
      <c r="I11" s="61"/>
      <c r="J11" s="61"/>
      <c r="K11" s="61"/>
      <c r="L11" s="61"/>
      <c r="M11" s="61"/>
      <c r="N11" s="61"/>
      <c r="O11" s="83">
        <f>G11*I11*L11</f>
        <v>0</v>
      </c>
      <c r="P11" s="46"/>
      <c r="Q11" s="46"/>
      <c r="R11" s="62">
        <v>84240</v>
      </c>
      <c r="S11" s="62">
        <v>16848</v>
      </c>
      <c r="T11" s="62">
        <f>R11-S11</f>
        <v>67392</v>
      </c>
    </row>
    <row r="12" spans="2:20" ht="19.5" customHeight="1">
      <c r="B12" s="177" t="s">
        <v>6</v>
      </c>
      <c r="C12" s="175" t="s">
        <v>6</v>
      </c>
      <c r="D12" s="175" t="s">
        <v>63</v>
      </c>
      <c r="E12" s="181">
        <f>SUM(O12:O14)</f>
        <v>56837880</v>
      </c>
      <c r="F12" s="78" t="s">
        <v>151</v>
      </c>
      <c r="G12" s="42">
        <v>303266</v>
      </c>
      <c r="H12" s="67" t="s">
        <v>23</v>
      </c>
      <c r="I12" s="67">
        <v>15</v>
      </c>
      <c r="J12" s="67" t="s">
        <v>24</v>
      </c>
      <c r="K12" s="67" t="s">
        <v>23</v>
      </c>
      <c r="L12" s="67">
        <v>12</v>
      </c>
      <c r="M12" s="67" t="s">
        <v>28</v>
      </c>
      <c r="N12" s="67" t="s">
        <v>25</v>
      </c>
      <c r="O12" s="80">
        <f>G12*I12*L12</f>
        <v>54587880</v>
      </c>
      <c r="P12" s="46"/>
      <c r="Q12" s="46"/>
      <c r="R12" s="62">
        <v>78150</v>
      </c>
      <c r="S12" s="62">
        <v>15630</v>
      </c>
      <c r="T12" s="62">
        <f>R12-S12</f>
        <v>62520</v>
      </c>
    </row>
    <row r="13" spans="2:20" ht="19.5" customHeight="1">
      <c r="B13" s="178"/>
      <c r="C13" s="176"/>
      <c r="D13" s="176"/>
      <c r="E13" s="182"/>
      <c r="F13" s="79" t="s">
        <v>131</v>
      </c>
      <c r="G13" s="43">
        <v>50000</v>
      </c>
      <c r="H13" s="63" t="s">
        <v>23</v>
      </c>
      <c r="I13" s="106">
        <f>I12</f>
        <v>15</v>
      </c>
      <c r="J13" s="63" t="s">
        <v>24</v>
      </c>
      <c r="K13" s="63" t="s">
        <v>23</v>
      </c>
      <c r="L13" s="63">
        <v>2</v>
      </c>
      <c r="M13" s="63" t="s">
        <v>28</v>
      </c>
      <c r="N13" s="63" t="s">
        <v>25</v>
      </c>
      <c r="O13" s="81">
        <f>G13*I13*L13</f>
        <v>1500000</v>
      </c>
      <c r="P13" s="46"/>
      <c r="Q13" s="46"/>
      <c r="R13" s="62">
        <v>73800</v>
      </c>
      <c r="S13" s="62">
        <v>14760</v>
      </c>
      <c r="T13" s="62">
        <f>R13-S13</f>
        <v>59040</v>
      </c>
    </row>
    <row r="14" spans="2:20" ht="19.5" customHeight="1">
      <c r="B14" s="178"/>
      <c r="C14" s="176"/>
      <c r="D14" s="176"/>
      <c r="E14" s="183"/>
      <c r="F14" s="79" t="s">
        <v>132</v>
      </c>
      <c r="G14" s="47">
        <v>50000</v>
      </c>
      <c r="H14" s="50" t="s">
        <v>23</v>
      </c>
      <c r="I14" s="125">
        <f>I13</f>
        <v>15</v>
      </c>
      <c r="J14" s="50" t="s">
        <v>24</v>
      </c>
      <c r="K14" s="50" t="s">
        <v>23</v>
      </c>
      <c r="L14" s="50">
        <v>1</v>
      </c>
      <c r="M14" s="50" t="s">
        <v>28</v>
      </c>
      <c r="N14" s="50" t="s">
        <v>25</v>
      </c>
      <c r="O14" s="84">
        <f>G14*I14*L14</f>
        <v>750000</v>
      </c>
      <c r="P14" s="46"/>
      <c r="Q14" s="46"/>
      <c r="R14" s="48"/>
      <c r="S14" s="46"/>
      <c r="T14" s="48"/>
    </row>
    <row r="15" spans="2:20" ht="19.5" customHeight="1">
      <c r="B15" s="178"/>
      <c r="C15" s="176"/>
      <c r="D15" s="58" t="s">
        <v>93</v>
      </c>
      <c r="E15" s="92">
        <f>O15</f>
        <v>0</v>
      </c>
      <c r="F15" s="69"/>
      <c r="G15" s="60"/>
      <c r="H15" s="61"/>
      <c r="I15" s="61">
        <v>0</v>
      </c>
      <c r="J15" s="61"/>
      <c r="K15" s="61"/>
      <c r="L15" s="61"/>
      <c r="M15" s="61"/>
      <c r="N15" s="61"/>
      <c r="O15" s="83">
        <f>G15*I15*L15</f>
        <v>0</v>
      </c>
      <c r="P15" s="46"/>
      <c r="Q15" s="46"/>
      <c r="R15" s="48"/>
      <c r="S15" s="46"/>
      <c r="T15" s="48"/>
    </row>
    <row r="16" spans="2:20" ht="19.5" customHeight="1">
      <c r="B16" s="179"/>
      <c r="C16" s="180"/>
      <c r="D16" s="58" t="s">
        <v>94</v>
      </c>
      <c r="E16" s="92">
        <f>O16</f>
        <v>0</v>
      </c>
      <c r="F16" s="70"/>
      <c r="G16" s="51"/>
      <c r="H16" s="52"/>
      <c r="I16" s="52"/>
      <c r="J16" s="52"/>
      <c r="K16" s="52"/>
      <c r="L16" s="52"/>
      <c r="M16" s="52"/>
      <c r="N16" s="52"/>
      <c r="O16" s="85"/>
      <c r="P16" s="46"/>
      <c r="Q16" s="46"/>
      <c r="R16" s="187" t="s">
        <v>73</v>
      </c>
      <c r="S16" s="187"/>
      <c r="T16" s="187"/>
    </row>
    <row r="17" spans="2:20" ht="19.5" customHeight="1">
      <c r="B17" s="193" t="s">
        <v>7</v>
      </c>
      <c r="C17" s="195" t="s">
        <v>7</v>
      </c>
      <c r="D17" s="58" t="s">
        <v>8</v>
      </c>
      <c r="E17" s="92">
        <v>0</v>
      </c>
      <c r="F17" s="70"/>
      <c r="G17" s="60"/>
      <c r="H17" s="61"/>
      <c r="I17" s="61"/>
      <c r="J17" s="61"/>
      <c r="K17" s="61"/>
      <c r="L17" s="61"/>
      <c r="M17" s="61"/>
      <c r="N17" s="61"/>
      <c r="O17" s="83">
        <f>G17*I17*L17</f>
        <v>0</v>
      </c>
      <c r="P17" s="46"/>
      <c r="Q17" s="46"/>
      <c r="R17" s="62">
        <v>8312</v>
      </c>
      <c r="S17" s="62">
        <f>R17*365*1</f>
        <v>3033880</v>
      </c>
      <c r="T17" s="62">
        <f>S17/12</f>
        <v>252823.33333333334</v>
      </c>
    </row>
    <row r="18" spans="2:20" ht="19.5" customHeight="1">
      <c r="B18" s="193"/>
      <c r="C18" s="195"/>
      <c r="D18" s="58" t="s">
        <v>9</v>
      </c>
      <c r="E18" s="92">
        <f>O18</f>
        <v>0</v>
      </c>
      <c r="F18" s="70"/>
      <c r="G18" s="38">
        <v>0</v>
      </c>
      <c r="H18" s="64" t="s">
        <v>74</v>
      </c>
      <c r="I18" s="190"/>
      <c r="J18" s="191"/>
      <c r="K18" s="192"/>
      <c r="L18" s="64">
        <v>12</v>
      </c>
      <c r="M18" s="64" t="s">
        <v>75</v>
      </c>
      <c r="N18" s="64" t="s">
        <v>76</v>
      </c>
      <c r="O18" s="82">
        <f>G18*L18</f>
        <v>0</v>
      </c>
      <c r="P18" s="46"/>
      <c r="Q18" s="46"/>
      <c r="R18" s="62">
        <v>36300</v>
      </c>
      <c r="S18" s="49"/>
      <c r="T18" s="62"/>
    </row>
    <row r="19" spans="2:20" ht="33.75" customHeight="1">
      <c r="B19" s="203" t="s">
        <v>121</v>
      </c>
      <c r="C19" s="205" t="s">
        <v>121</v>
      </c>
      <c r="D19" s="175" t="s">
        <v>119</v>
      </c>
      <c r="E19" s="182">
        <f>O19+O20+O21</f>
        <v>1069648560</v>
      </c>
      <c r="F19" s="68" t="s">
        <v>127</v>
      </c>
      <c r="G19" s="43">
        <f>T11</f>
        <v>67392</v>
      </c>
      <c r="H19" s="67" t="s">
        <v>23</v>
      </c>
      <c r="I19" s="67">
        <f>I6</f>
        <v>2</v>
      </c>
      <c r="J19" s="67" t="s">
        <v>24</v>
      </c>
      <c r="K19" s="67" t="s">
        <v>23</v>
      </c>
      <c r="L19" s="67">
        <v>365</v>
      </c>
      <c r="M19" s="67" t="s">
        <v>52</v>
      </c>
      <c r="N19" s="67" t="s">
        <v>25</v>
      </c>
      <c r="O19" s="80">
        <f>(G19*I19*L19)</f>
        <v>49196160</v>
      </c>
      <c r="P19" s="46"/>
      <c r="Q19" s="46"/>
      <c r="R19" s="62">
        <v>35394</v>
      </c>
      <c r="S19" s="49"/>
      <c r="T19" s="62"/>
    </row>
    <row r="20" spans="2:17" ht="33.75" customHeight="1">
      <c r="B20" s="203"/>
      <c r="C20" s="205"/>
      <c r="D20" s="176"/>
      <c r="E20" s="182"/>
      <c r="F20" s="68" t="s">
        <v>123</v>
      </c>
      <c r="G20" s="43">
        <f>T12</f>
        <v>62520</v>
      </c>
      <c r="H20" s="63" t="s">
        <v>23</v>
      </c>
      <c r="I20" s="63">
        <f>I7</f>
        <v>6</v>
      </c>
      <c r="J20" s="63" t="s">
        <v>24</v>
      </c>
      <c r="K20" s="63" t="s">
        <v>23</v>
      </c>
      <c r="L20" s="63">
        <v>365</v>
      </c>
      <c r="M20" s="63" t="s">
        <v>52</v>
      </c>
      <c r="N20" s="63" t="s">
        <v>25</v>
      </c>
      <c r="O20" s="81">
        <f>(G20*I20*L20)</f>
        <v>136918800</v>
      </c>
      <c r="P20" s="46"/>
      <c r="Q20" s="46"/>
    </row>
    <row r="21" spans="2:17" ht="33.75" customHeight="1">
      <c r="B21" s="203"/>
      <c r="C21" s="205"/>
      <c r="D21" s="180"/>
      <c r="E21" s="183"/>
      <c r="F21" s="68" t="s">
        <v>124</v>
      </c>
      <c r="G21" s="43">
        <f>T13</f>
        <v>59040</v>
      </c>
      <c r="H21" s="63" t="s">
        <v>23</v>
      </c>
      <c r="I21" s="63">
        <f>I8</f>
        <v>41</v>
      </c>
      <c r="J21" s="63" t="s">
        <v>24</v>
      </c>
      <c r="K21" s="63" t="s">
        <v>23</v>
      </c>
      <c r="L21" s="63">
        <v>365</v>
      </c>
      <c r="M21" s="63" t="s">
        <v>52</v>
      </c>
      <c r="N21" s="53" t="s">
        <v>25</v>
      </c>
      <c r="O21" s="81">
        <f>(G21*I21*L21)</f>
        <v>883533600</v>
      </c>
      <c r="P21" s="46"/>
      <c r="Q21" s="46"/>
    </row>
    <row r="22" spans="2:17" ht="33.75" customHeight="1">
      <c r="B22" s="203"/>
      <c r="C22" s="205"/>
      <c r="D22" s="110" t="s">
        <v>166</v>
      </c>
      <c r="E22" s="111">
        <f>O22</f>
        <v>24000000</v>
      </c>
      <c r="F22" s="68"/>
      <c r="G22" s="114">
        <v>2000000</v>
      </c>
      <c r="H22" s="112" t="s">
        <v>23</v>
      </c>
      <c r="I22" s="196"/>
      <c r="J22" s="197"/>
      <c r="K22" s="198"/>
      <c r="L22" s="113">
        <v>12</v>
      </c>
      <c r="M22" s="112" t="s">
        <v>165</v>
      </c>
      <c r="N22" s="53" t="s">
        <v>25</v>
      </c>
      <c r="O22" s="115">
        <f>G22*L22</f>
        <v>24000000</v>
      </c>
      <c r="P22" s="46"/>
      <c r="Q22" s="46"/>
    </row>
    <row r="23" spans="2:17" ht="19.5" customHeight="1">
      <c r="B23" s="203"/>
      <c r="C23" s="205"/>
      <c r="D23" s="123" t="s">
        <v>120</v>
      </c>
      <c r="E23" s="73">
        <f>O23</f>
        <v>108000000</v>
      </c>
      <c r="F23" s="68"/>
      <c r="G23" s="38">
        <v>9000000</v>
      </c>
      <c r="H23" s="64" t="s">
        <v>74</v>
      </c>
      <c r="I23" s="190"/>
      <c r="J23" s="191"/>
      <c r="K23" s="192"/>
      <c r="L23" s="64">
        <v>12</v>
      </c>
      <c r="M23" s="64" t="s">
        <v>107</v>
      </c>
      <c r="N23" s="64" t="s">
        <v>25</v>
      </c>
      <c r="O23" s="86">
        <f>G23*L23</f>
        <v>108000000</v>
      </c>
      <c r="P23" s="46"/>
      <c r="Q23" s="46"/>
    </row>
    <row r="24" spans="2:17" ht="19.5" customHeight="1">
      <c r="B24" s="204"/>
      <c r="C24" s="206"/>
      <c r="D24" s="123" t="s">
        <v>172</v>
      </c>
      <c r="E24" s="73">
        <f>O24</f>
        <v>24000000</v>
      </c>
      <c r="F24" s="71"/>
      <c r="G24" s="38">
        <v>2000000</v>
      </c>
      <c r="H24" s="64" t="s">
        <v>74</v>
      </c>
      <c r="I24" s="190"/>
      <c r="J24" s="191"/>
      <c r="K24" s="192"/>
      <c r="L24" s="64">
        <v>12</v>
      </c>
      <c r="M24" s="64" t="s">
        <v>107</v>
      </c>
      <c r="N24" s="64" t="s">
        <v>25</v>
      </c>
      <c r="O24" s="86">
        <f>G24*L24</f>
        <v>24000000</v>
      </c>
      <c r="P24" s="46"/>
      <c r="Q24" s="46"/>
    </row>
    <row r="25" spans="2:17" ht="19.5" customHeight="1">
      <c r="B25" s="193" t="s">
        <v>11</v>
      </c>
      <c r="C25" s="195" t="s">
        <v>11</v>
      </c>
      <c r="D25" s="59" t="s">
        <v>10</v>
      </c>
      <c r="E25" s="93">
        <v>0</v>
      </c>
      <c r="F25" s="71"/>
      <c r="G25" s="60"/>
      <c r="H25" s="61"/>
      <c r="I25" s="61"/>
      <c r="J25" s="61"/>
      <c r="K25" s="61"/>
      <c r="L25" s="61"/>
      <c r="M25" s="61"/>
      <c r="N25" s="61"/>
      <c r="O25" s="83">
        <f aca="true" t="shared" si="0" ref="O25:O31">G25*I25*L25</f>
        <v>0</v>
      </c>
      <c r="P25" s="46"/>
      <c r="Q25" s="46"/>
    </row>
    <row r="26" spans="2:17" ht="19.5" customHeight="1">
      <c r="B26" s="193"/>
      <c r="C26" s="195"/>
      <c r="D26" s="59" t="s">
        <v>12</v>
      </c>
      <c r="E26" s="73">
        <v>0</v>
      </c>
      <c r="F26" s="71"/>
      <c r="G26" s="60"/>
      <c r="H26" s="61"/>
      <c r="I26" s="61"/>
      <c r="J26" s="61"/>
      <c r="K26" s="61"/>
      <c r="L26" s="61"/>
      <c r="M26" s="61"/>
      <c r="N26" s="61"/>
      <c r="O26" s="83">
        <f t="shared" si="0"/>
        <v>0</v>
      </c>
      <c r="P26" s="46"/>
      <c r="Q26" s="46"/>
    </row>
    <row r="27" spans="2:17" ht="19.5" customHeight="1">
      <c r="B27" s="57" t="s">
        <v>13</v>
      </c>
      <c r="C27" s="59" t="s">
        <v>13</v>
      </c>
      <c r="D27" s="59" t="s">
        <v>96</v>
      </c>
      <c r="E27" s="73">
        <v>0</v>
      </c>
      <c r="F27" s="71"/>
      <c r="G27" s="60"/>
      <c r="H27" s="61"/>
      <c r="I27" s="61"/>
      <c r="J27" s="61"/>
      <c r="K27" s="61"/>
      <c r="L27" s="61"/>
      <c r="M27" s="61"/>
      <c r="N27" s="61"/>
      <c r="O27" s="83">
        <f t="shared" si="0"/>
        <v>0</v>
      </c>
      <c r="P27" s="46"/>
      <c r="Q27" s="46"/>
    </row>
    <row r="28" spans="2:17" ht="19.5" customHeight="1">
      <c r="B28" s="194" t="s">
        <v>4</v>
      </c>
      <c r="C28" s="202" t="s">
        <v>4</v>
      </c>
      <c r="D28" s="59" t="s">
        <v>67</v>
      </c>
      <c r="E28" s="73">
        <v>1000000</v>
      </c>
      <c r="F28" s="71"/>
      <c r="G28" s="60"/>
      <c r="H28" s="61"/>
      <c r="I28" s="61"/>
      <c r="J28" s="61"/>
      <c r="K28" s="61"/>
      <c r="L28" s="61"/>
      <c r="M28" s="61"/>
      <c r="N28" s="61"/>
      <c r="O28" s="83">
        <f t="shared" si="0"/>
        <v>0</v>
      </c>
      <c r="P28" s="46"/>
      <c r="Q28" s="46"/>
    </row>
    <row r="29" spans="2:17" ht="19.5" customHeight="1">
      <c r="B29" s="194"/>
      <c r="C29" s="202"/>
      <c r="D29" s="59" t="s">
        <v>168</v>
      </c>
      <c r="E29" s="73">
        <v>0</v>
      </c>
      <c r="F29" s="71"/>
      <c r="G29" s="60"/>
      <c r="H29" s="61"/>
      <c r="I29" s="61"/>
      <c r="J29" s="61"/>
      <c r="K29" s="61"/>
      <c r="L29" s="61"/>
      <c r="M29" s="61"/>
      <c r="N29" s="61"/>
      <c r="O29" s="83">
        <f t="shared" si="0"/>
        <v>0</v>
      </c>
      <c r="P29" s="46"/>
      <c r="Q29" s="46"/>
    </row>
    <row r="30" spans="2:17" ht="19.5" customHeight="1">
      <c r="B30" s="193"/>
      <c r="C30" s="195"/>
      <c r="D30" s="59" t="s">
        <v>67</v>
      </c>
      <c r="E30" s="73">
        <v>0</v>
      </c>
      <c r="F30" s="71"/>
      <c r="G30" s="60"/>
      <c r="H30" s="61"/>
      <c r="I30" s="61"/>
      <c r="J30" s="61"/>
      <c r="K30" s="61"/>
      <c r="L30" s="61"/>
      <c r="M30" s="61"/>
      <c r="N30" s="61"/>
      <c r="O30" s="83">
        <f t="shared" si="0"/>
        <v>0</v>
      </c>
      <c r="P30" s="46"/>
      <c r="Q30" s="46"/>
    </row>
    <row r="31" spans="2:17" ht="19.5" customHeight="1">
      <c r="B31" s="194" t="s">
        <v>5</v>
      </c>
      <c r="C31" s="202" t="s">
        <v>5</v>
      </c>
      <c r="D31" s="58" t="s">
        <v>68</v>
      </c>
      <c r="E31" s="73">
        <v>0</v>
      </c>
      <c r="F31" s="71"/>
      <c r="G31" s="60"/>
      <c r="H31" s="61"/>
      <c r="I31" s="61"/>
      <c r="J31" s="61"/>
      <c r="K31" s="61"/>
      <c r="L31" s="61"/>
      <c r="M31" s="61"/>
      <c r="N31" s="61"/>
      <c r="O31" s="83">
        <f t="shared" si="0"/>
        <v>0</v>
      </c>
      <c r="P31" s="46"/>
      <c r="Q31" s="46"/>
    </row>
    <row r="32" spans="2:17" ht="19.5" customHeight="1">
      <c r="B32" s="194"/>
      <c r="C32" s="202"/>
      <c r="D32" s="58" t="s">
        <v>97</v>
      </c>
      <c r="E32" s="74">
        <f>O32</f>
        <v>0</v>
      </c>
      <c r="F32" s="71"/>
      <c r="G32" s="38">
        <v>0</v>
      </c>
      <c r="H32" s="64" t="s">
        <v>74</v>
      </c>
      <c r="I32" s="190"/>
      <c r="J32" s="191"/>
      <c r="K32" s="192"/>
      <c r="L32" s="64">
        <v>12</v>
      </c>
      <c r="M32" s="64" t="s">
        <v>107</v>
      </c>
      <c r="N32" s="53" t="s">
        <v>25</v>
      </c>
      <c r="O32" s="86">
        <f>G32*L32</f>
        <v>0</v>
      </c>
      <c r="P32" s="46"/>
      <c r="Q32" s="46"/>
    </row>
    <row r="33" spans="2:17" ht="19.5" customHeight="1">
      <c r="B33" s="194"/>
      <c r="C33" s="202"/>
      <c r="D33" s="58" t="s">
        <v>69</v>
      </c>
      <c r="E33" s="74">
        <f>O33</f>
        <v>0</v>
      </c>
      <c r="F33" s="72"/>
      <c r="G33" s="38">
        <v>0</v>
      </c>
      <c r="H33" s="64" t="s">
        <v>74</v>
      </c>
      <c r="I33" s="190"/>
      <c r="J33" s="191"/>
      <c r="K33" s="192"/>
      <c r="L33" s="64">
        <v>12</v>
      </c>
      <c r="M33" s="64" t="s">
        <v>107</v>
      </c>
      <c r="N33" s="64" t="s">
        <v>25</v>
      </c>
      <c r="O33" s="86">
        <f>G33*L33</f>
        <v>0</v>
      </c>
      <c r="P33" s="46"/>
      <c r="Q33" s="46"/>
    </row>
    <row r="34" spans="2:24" ht="36" customHeight="1" thickBot="1">
      <c r="B34" s="188" t="s">
        <v>70</v>
      </c>
      <c r="C34" s="189"/>
      <c r="D34" s="189"/>
      <c r="E34" s="54">
        <f>SUM(E6:E33)</f>
        <v>1714818580</v>
      </c>
      <c r="F34" s="87"/>
      <c r="G34" s="75"/>
      <c r="H34" s="76"/>
      <c r="I34" s="76"/>
      <c r="J34" s="76"/>
      <c r="K34" s="76"/>
      <c r="L34" s="76"/>
      <c r="M34" s="76"/>
      <c r="N34" s="76"/>
      <c r="O34" s="88"/>
      <c r="P34" s="46"/>
      <c r="Q34" s="46"/>
      <c r="V34" s="147" t="s">
        <v>141</v>
      </c>
      <c r="W34" s="147"/>
      <c r="X34" s="102">
        <f>SUM(E6:E11)</f>
        <v>431332140</v>
      </c>
    </row>
    <row r="35" spans="22:28" ht="12.75" customHeight="1">
      <c r="V35" s="147" t="s">
        <v>142</v>
      </c>
      <c r="W35" s="147"/>
      <c r="X35" s="102">
        <f>SUM(E12:E16)</f>
        <v>56837880</v>
      </c>
      <c r="AA35" s="5" t="s">
        <v>174</v>
      </c>
      <c r="AB35" s="126">
        <f>SUM(E19,E23)</f>
        <v>1177648560</v>
      </c>
    </row>
    <row r="36" spans="22:24" ht="12.75" customHeight="1">
      <c r="V36" s="147" t="s">
        <v>143</v>
      </c>
      <c r="W36" s="147"/>
      <c r="X36" s="102">
        <f>SUM(E19:E24)</f>
        <v>1225648560</v>
      </c>
    </row>
    <row r="37" spans="22:24" ht="12.75" customHeight="1">
      <c r="V37" s="147" t="s">
        <v>148</v>
      </c>
      <c r="W37" s="147"/>
      <c r="X37" s="102">
        <f>SUM(E25:E33)</f>
        <v>1000000</v>
      </c>
    </row>
    <row r="38" spans="4:6" ht="12.75" customHeight="1">
      <c r="D38" s="147"/>
      <c r="E38" s="147"/>
      <c r="F38" s="102"/>
    </row>
    <row r="39" spans="4:6" ht="12.75" customHeight="1">
      <c r="D39" s="147"/>
      <c r="E39" s="147"/>
      <c r="F39" s="102"/>
    </row>
    <row r="40" spans="4:6" ht="12.75" customHeight="1">
      <c r="D40" s="147"/>
      <c r="E40" s="147"/>
      <c r="F40" s="102"/>
    </row>
    <row r="41" spans="4:6" ht="12.75" customHeight="1">
      <c r="D41" s="147"/>
      <c r="E41" s="147"/>
      <c r="F41" s="102"/>
    </row>
  </sheetData>
  <sheetProtection/>
  <mergeCells count="49">
    <mergeCell ref="B2:O2"/>
    <mergeCell ref="D38:E38"/>
    <mergeCell ref="C31:C33"/>
    <mergeCell ref="D19:D21"/>
    <mergeCell ref="C17:C18"/>
    <mergeCell ref="B19:B24"/>
    <mergeCell ref="C28:C30"/>
    <mergeCell ref="C19:C24"/>
    <mergeCell ref="B3:D3"/>
    <mergeCell ref="G3:O4"/>
    <mergeCell ref="D40:E40"/>
    <mergeCell ref="D12:D14"/>
    <mergeCell ref="B28:B30"/>
    <mergeCell ref="B25:B26"/>
    <mergeCell ref="C25:C26"/>
    <mergeCell ref="I22:K22"/>
    <mergeCell ref="E19:E21"/>
    <mergeCell ref="I33:K33"/>
    <mergeCell ref="B31:B33"/>
    <mergeCell ref="D39:E39"/>
    <mergeCell ref="V36:W36"/>
    <mergeCell ref="B12:B16"/>
    <mergeCell ref="C12:C16"/>
    <mergeCell ref="V37:W37"/>
    <mergeCell ref="V34:W34"/>
    <mergeCell ref="V35:W35"/>
    <mergeCell ref="I23:K23"/>
    <mergeCell ref="I24:K24"/>
    <mergeCell ref="I18:K18"/>
    <mergeCell ref="E12:E14"/>
    <mergeCell ref="D41:E41"/>
    <mergeCell ref="L5:N5"/>
    <mergeCell ref="R10:T10"/>
    <mergeCell ref="R16:T16"/>
    <mergeCell ref="I5:K5"/>
    <mergeCell ref="B34:D34"/>
    <mergeCell ref="I32:K32"/>
    <mergeCell ref="B4:B5"/>
    <mergeCell ref="C4:C5"/>
    <mergeCell ref="B17:B18"/>
    <mergeCell ref="F3:F5"/>
    <mergeCell ref="G10:O10"/>
    <mergeCell ref="G5:H5"/>
    <mergeCell ref="D6:D8"/>
    <mergeCell ref="B6:B11"/>
    <mergeCell ref="C6:C11"/>
    <mergeCell ref="E6:E8"/>
    <mergeCell ref="D4:D5"/>
    <mergeCell ref="E3:E5"/>
  </mergeCells>
  <printOptions horizontalCentered="1" verticalCentered="1"/>
  <pageMargins left="0.1968503937007874" right="0" top="0.4" bottom="0.28" header="0" footer="0"/>
  <pageSetup horizontalDpi="600" verticalDpi="600" orientation="landscape" pageOrder="overThenDown" paperSize="9" scale="61" r:id="rId1"/>
  <headerFooter alignWithMargins="0">
    <oddHeader>&amp;L&amp;C&amp;R</oddHeader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S61"/>
  <sheetViews>
    <sheetView zoomScale="85" zoomScaleNormal="85" zoomScaleSheetLayoutView="85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6" sqref="H6"/>
    </sheetView>
  </sheetViews>
  <sheetFormatPr defaultColWidth="9.140625" defaultRowHeight="12.75" customHeight="1"/>
  <cols>
    <col min="1" max="1" width="9.140625" style="3" customWidth="1"/>
    <col min="2" max="2" width="9.8515625" style="1" customWidth="1"/>
    <col min="3" max="3" width="15.8515625" style="1" customWidth="1"/>
    <col min="4" max="4" width="34.57421875" style="1" customWidth="1"/>
    <col min="5" max="5" width="16.00390625" style="3" customWidth="1"/>
    <col min="6" max="6" width="13.421875" style="2" customWidth="1"/>
    <col min="7" max="7" width="3.7109375" style="4" customWidth="1"/>
    <col min="8" max="9" width="3.7109375" style="3" customWidth="1"/>
    <col min="10" max="10" width="3.7109375" style="4" customWidth="1"/>
    <col min="11" max="11" width="5.7109375" style="3" customWidth="1"/>
    <col min="12" max="12" width="3.7109375" style="3" customWidth="1"/>
    <col min="13" max="13" width="3.7109375" style="4" customWidth="1"/>
    <col min="14" max="14" width="13.00390625" style="2" customWidth="1"/>
    <col min="15" max="15" width="15.140625" style="2" hidden="1" customWidth="1"/>
    <col min="16" max="16" width="21.140625" style="3" hidden="1" customWidth="1"/>
    <col min="17" max="17" width="9.140625" style="3" customWidth="1"/>
    <col min="18" max="18" width="17.8515625" style="3" customWidth="1"/>
    <col min="19" max="19" width="15.140625" style="3" customWidth="1"/>
    <col min="20" max="16384" width="9.140625" style="3" customWidth="1"/>
  </cols>
  <sheetData>
    <row r="1" ht="12.75" customHeight="1" thickBot="1"/>
    <row r="2" spans="2:16" ht="46.5" customHeight="1">
      <c r="B2" s="247" t="s">
        <v>163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9"/>
      <c r="O2" s="2">
        <f>'2024 세입예산서'!E34</f>
        <v>1714818580</v>
      </c>
      <c r="P2" s="22" t="s">
        <v>81</v>
      </c>
    </row>
    <row r="3" spans="2:16" ht="27.75" customHeight="1">
      <c r="B3" s="250" t="s">
        <v>0</v>
      </c>
      <c r="C3" s="251"/>
      <c r="D3" s="251"/>
      <c r="E3" s="260" t="s">
        <v>164</v>
      </c>
      <c r="F3" s="252" t="s">
        <v>117</v>
      </c>
      <c r="G3" s="253"/>
      <c r="H3" s="253"/>
      <c r="I3" s="253"/>
      <c r="J3" s="253"/>
      <c r="K3" s="253"/>
      <c r="L3" s="253"/>
      <c r="M3" s="253"/>
      <c r="N3" s="254"/>
      <c r="O3" s="2">
        <f>E52</f>
        <v>1714818580</v>
      </c>
      <c r="P3" s="22" t="s">
        <v>82</v>
      </c>
    </row>
    <row r="4" spans="2:16" ht="27.75" customHeight="1">
      <c r="B4" s="275" t="s">
        <v>1</v>
      </c>
      <c r="C4" s="260" t="s">
        <v>2</v>
      </c>
      <c r="D4" s="260" t="s">
        <v>3</v>
      </c>
      <c r="E4" s="261"/>
      <c r="F4" s="255"/>
      <c r="G4" s="256"/>
      <c r="H4" s="256"/>
      <c r="I4" s="256"/>
      <c r="J4" s="256"/>
      <c r="K4" s="256"/>
      <c r="L4" s="256"/>
      <c r="M4" s="256"/>
      <c r="N4" s="257"/>
      <c r="O4" s="2">
        <f>O2-O3</f>
        <v>0</v>
      </c>
      <c r="P4" s="22" t="s">
        <v>83</v>
      </c>
    </row>
    <row r="5" spans="2:16" ht="27.75" customHeight="1" thickBot="1">
      <c r="B5" s="276"/>
      <c r="C5" s="262"/>
      <c r="D5" s="277"/>
      <c r="E5" s="262"/>
      <c r="F5" s="77" t="s">
        <v>134</v>
      </c>
      <c r="G5" s="259" t="s">
        <v>135</v>
      </c>
      <c r="H5" s="259"/>
      <c r="I5" s="259"/>
      <c r="J5" s="259"/>
      <c r="K5" s="259" t="s">
        <v>136</v>
      </c>
      <c r="L5" s="259"/>
      <c r="M5" s="259"/>
      <c r="N5" s="94" t="s">
        <v>137</v>
      </c>
      <c r="P5" s="22"/>
    </row>
    <row r="6" spans="2:16" s="10" customFormat="1" ht="19.5" customHeight="1">
      <c r="B6" s="271" t="s">
        <v>29</v>
      </c>
      <c r="C6" s="274" t="s">
        <v>30</v>
      </c>
      <c r="D6" s="58" t="s">
        <v>111</v>
      </c>
      <c r="E6" s="278">
        <f>N6+N7</f>
        <v>1014000000</v>
      </c>
      <c r="F6" s="34">
        <v>2500000</v>
      </c>
      <c r="G6" s="35" t="s">
        <v>23</v>
      </c>
      <c r="H6" s="35">
        <v>29</v>
      </c>
      <c r="I6" s="35" t="s">
        <v>24</v>
      </c>
      <c r="J6" s="35" t="s">
        <v>23</v>
      </c>
      <c r="K6" s="35">
        <v>12</v>
      </c>
      <c r="L6" s="35" t="s">
        <v>26</v>
      </c>
      <c r="M6" s="35" t="s">
        <v>25</v>
      </c>
      <c r="N6" s="95">
        <f>F6*H6*K6</f>
        <v>870000000</v>
      </c>
      <c r="O6" s="266" t="s">
        <v>133</v>
      </c>
      <c r="P6" s="267"/>
    </row>
    <row r="7" spans="2:16" s="10" customFormat="1" ht="19.5" customHeight="1">
      <c r="B7" s="178"/>
      <c r="C7" s="176"/>
      <c r="D7" s="58" t="s">
        <v>112</v>
      </c>
      <c r="E7" s="279"/>
      <c r="F7" s="34">
        <v>3000000</v>
      </c>
      <c r="G7" s="35" t="s">
        <v>23</v>
      </c>
      <c r="H7" s="35">
        <v>4</v>
      </c>
      <c r="I7" s="35" t="s">
        <v>24</v>
      </c>
      <c r="J7" s="35" t="s">
        <v>23</v>
      </c>
      <c r="K7" s="35">
        <v>12</v>
      </c>
      <c r="L7" s="35" t="s">
        <v>26</v>
      </c>
      <c r="M7" s="35" t="s">
        <v>25</v>
      </c>
      <c r="N7" s="95">
        <f>F7*H7*K7</f>
        <v>144000000</v>
      </c>
      <c r="O7" s="268"/>
      <c r="P7" s="268"/>
    </row>
    <row r="8" spans="2:16" s="10" customFormat="1" ht="19.5" customHeight="1">
      <c r="B8" s="178"/>
      <c r="C8" s="176"/>
      <c r="D8" s="59" t="s">
        <v>113</v>
      </c>
      <c r="E8" s="244">
        <f>N8+N9</f>
        <v>84499920</v>
      </c>
      <c r="F8" s="36">
        <f>ROUNDDOWN(F6/12*H6,-1)</f>
        <v>6041660</v>
      </c>
      <c r="G8" s="37" t="s">
        <v>23</v>
      </c>
      <c r="H8" s="263"/>
      <c r="I8" s="264"/>
      <c r="J8" s="265"/>
      <c r="K8" s="37">
        <v>12</v>
      </c>
      <c r="L8" s="37" t="s">
        <v>26</v>
      </c>
      <c r="M8" s="64" t="s">
        <v>25</v>
      </c>
      <c r="N8" s="96">
        <f>F8*K8</f>
        <v>72499920</v>
      </c>
      <c r="O8" s="23">
        <f>'2024 세입예산서'!E6</f>
        <v>267412140</v>
      </c>
      <c r="P8" s="25" t="s">
        <v>84</v>
      </c>
    </row>
    <row r="9" spans="2:16" s="10" customFormat="1" ht="19.5" customHeight="1">
      <c r="B9" s="178"/>
      <c r="C9" s="176"/>
      <c r="D9" s="59" t="s">
        <v>114</v>
      </c>
      <c r="E9" s="245"/>
      <c r="F9" s="36">
        <f>ROUNDDOWN(F7/12*H7,-1)</f>
        <v>1000000</v>
      </c>
      <c r="G9" s="37" t="s">
        <v>55</v>
      </c>
      <c r="H9" s="263"/>
      <c r="I9" s="264"/>
      <c r="J9" s="265"/>
      <c r="K9" s="37">
        <v>12</v>
      </c>
      <c r="L9" s="37" t="s">
        <v>57</v>
      </c>
      <c r="M9" s="64" t="s">
        <v>56</v>
      </c>
      <c r="N9" s="96">
        <f>F9*K9</f>
        <v>12000000</v>
      </c>
      <c r="O9" s="23">
        <f>'2024 세입예산서'!AB35</f>
        <v>1177648560</v>
      </c>
      <c r="P9" s="25" t="s">
        <v>85</v>
      </c>
    </row>
    <row r="10" spans="2:16" s="11" customFormat="1" ht="19.5" customHeight="1">
      <c r="B10" s="178"/>
      <c r="C10" s="176"/>
      <c r="D10" s="59" t="s">
        <v>115</v>
      </c>
      <c r="E10" s="222">
        <f>N10+N11</f>
        <v>121680000</v>
      </c>
      <c r="F10" s="38">
        <f>N6</f>
        <v>870000000</v>
      </c>
      <c r="G10" s="64" t="s">
        <v>23</v>
      </c>
      <c r="H10" s="219">
        <v>0.12</v>
      </c>
      <c r="I10" s="220"/>
      <c r="J10" s="220"/>
      <c r="K10" s="220"/>
      <c r="L10" s="221"/>
      <c r="M10" s="64" t="s">
        <v>25</v>
      </c>
      <c r="N10" s="86">
        <f>ROUNDDOWN(F10*H10,-1)</f>
        <v>104400000</v>
      </c>
      <c r="O10" s="26">
        <f>O8+O9</f>
        <v>1445060700</v>
      </c>
      <c r="P10" s="27" t="s">
        <v>88</v>
      </c>
    </row>
    <row r="11" spans="2:16" s="11" customFormat="1" ht="19.5" customHeight="1">
      <c r="B11" s="178"/>
      <c r="C11" s="176"/>
      <c r="D11" s="59" t="s">
        <v>116</v>
      </c>
      <c r="E11" s="223"/>
      <c r="F11" s="38">
        <f>N7</f>
        <v>144000000</v>
      </c>
      <c r="G11" s="64" t="s">
        <v>23</v>
      </c>
      <c r="H11" s="219">
        <v>0.12</v>
      </c>
      <c r="I11" s="220"/>
      <c r="J11" s="220"/>
      <c r="K11" s="220"/>
      <c r="L11" s="221"/>
      <c r="M11" s="64" t="s">
        <v>25</v>
      </c>
      <c r="N11" s="86">
        <f>ROUNDDOWN(F11*H11,-1)</f>
        <v>17280000</v>
      </c>
      <c r="O11" s="23">
        <f>N6</f>
        <v>870000000</v>
      </c>
      <c r="P11" s="25" t="s">
        <v>89</v>
      </c>
    </row>
    <row r="12" spans="2:16" s="11" customFormat="1" ht="19.5" customHeight="1">
      <c r="B12" s="178"/>
      <c r="C12" s="116"/>
      <c r="D12" s="120"/>
      <c r="E12" s="119"/>
      <c r="F12" s="39"/>
      <c r="G12" s="40"/>
      <c r="H12" s="117"/>
      <c r="I12" s="118"/>
      <c r="J12" s="118"/>
      <c r="K12" s="118"/>
      <c r="L12" s="121"/>
      <c r="M12" s="40"/>
      <c r="N12" s="122"/>
      <c r="O12" s="23">
        <f>N8</f>
        <v>72499920</v>
      </c>
      <c r="P12" s="25" t="s">
        <v>173</v>
      </c>
    </row>
    <row r="13" spans="2:16" s="11" customFormat="1" ht="19.5" customHeight="1">
      <c r="B13" s="178"/>
      <c r="C13" s="224" t="s">
        <v>31</v>
      </c>
      <c r="D13" s="65" t="s">
        <v>14</v>
      </c>
      <c r="E13" s="98">
        <f>N13</f>
        <v>2400000</v>
      </c>
      <c r="F13" s="39">
        <v>200000</v>
      </c>
      <c r="G13" s="40" t="s">
        <v>23</v>
      </c>
      <c r="H13" s="190"/>
      <c r="I13" s="191"/>
      <c r="J13" s="192"/>
      <c r="K13" s="64">
        <v>12</v>
      </c>
      <c r="L13" s="40" t="s">
        <v>26</v>
      </c>
      <c r="M13" s="40" t="s">
        <v>25</v>
      </c>
      <c r="N13" s="97">
        <f aca="true" t="shared" si="0" ref="N13:N19">F13*K13</f>
        <v>2400000</v>
      </c>
      <c r="O13" s="24">
        <f>N10</f>
        <v>104400000</v>
      </c>
      <c r="P13" s="25" t="s">
        <v>86</v>
      </c>
    </row>
    <row r="14" spans="2:16" s="11" customFormat="1" ht="19.5" customHeight="1">
      <c r="B14" s="178"/>
      <c r="C14" s="205"/>
      <c r="D14" s="65" t="s">
        <v>32</v>
      </c>
      <c r="E14" s="98">
        <f>N14</f>
        <v>7200000</v>
      </c>
      <c r="F14" s="38">
        <v>600000</v>
      </c>
      <c r="G14" s="64" t="s">
        <v>23</v>
      </c>
      <c r="H14" s="190"/>
      <c r="I14" s="191"/>
      <c r="J14" s="192"/>
      <c r="K14" s="64">
        <v>12</v>
      </c>
      <c r="L14" s="64" t="s">
        <v>26</v>
      </c>
      <c r="M14" s="64" t="s">
        <v>25</v>
      </c>
      <c r="N14" s="97">
        <f t="shared" si="0"/>
        <v>7200000</v>
      </c>
      <c r="O14" s="28">
        <f>O11+O12+O13</f>
        <v>1046899920</v>
      </c>
      <c r="P14" s="29" t="s">
        <v>87</v>
      </c>
    </row>
    <row r="15" spans="2:16" s="11" customFormat="1" ht="19.5" customHeight="1">
      <c r="B15" s="178"/>
      <c r="C15" s="206"/>
      <c r="D15" s="65" t="s">
        <v>15</v>
      </c>
      <c r="E15" s="98">
        <f>N15</f>
        <v>600000</v>
      </c>
      <c r="F15" s="38">
        <v>100000</v>
      </c>
      <c r="G15" s="64" t="s">
        <v>23</v>
      </c>
      <c r="H15" s="235"/>
      <c r="I15" s="235"/>
      <c r="J15" s="235"/>
      <c r="K15" s="64">
        <v>6</v>
      </c>
      <c r="L15" s="64" t="s">
        <v>77</v>
      </c>
      <c r="M15" s="64" t="s">
        <v>25</v>
      </c>
      <c r="N15" s="97">
        <f t="shared" si="0"/>
        <v>600000</v>
      </c>
      <c r="O15" s="30">
        <f>O14/O10*100</f>
        <v>72.44677818724155</v>
      </c>
      <c r="P15" s="25" t="s">
        <v>90</v>
      </c>
    </row>
    <row r="16" spans="2:16" s="11" customFormat="1" ht="19.5" customHeight="1">
      <c r="B16" s="178"/>
      <c r="C16" s="224" t="s">
        <v>16</v>
      </c>
      <c r="D16" s="65" t="s">
        <v>17</v>
      </c>
      <c r="E16" s="98">
        <f>N16</f>
        <v>1200000</v>
      </c>
      <c r="F16" s="41">
        <v>100000</v>
      </c>
      <c r="G16" s="66" t="s">
        <v>23</v>
      </c>
      <c r="H16" s="236"/>
      <c r="I16" s="236"/>
      <c r="J16" s="236"/>
      <c r="K16" s="66">
        <v>12</v>
      </c>
      <c r="L16" s="66" t="s">
        <v>26</v>
      </c>
      <c r="M16" s="66" t="s">
        <v>25</v>
      </c>
      <c r="N16" s="97">
        <f t="shared" si="0"/>
        <v>1200000</v>
      </c>
      <c r="O16" s="214">
        <v>61.1</v>
      </c>
      <c r="P16" s="231" t="s">
        <v>167</v>
      </c>
    </row>
    <row r="17" spans="2:16" s="11" customFormat="1" ht="19.5" customHeight="1">
      <c r="B17" s="178"/>
      <c r="C17" s="205"/>
      <c r="D17" s="224" t="s">
        <v>33</v>
      </c>
      <c r="E17" s="222">
        <f>SUM(N17:N19)</f>
        <v>72000000</v>
      </c>
      <c r="F17" s="38">
        <v>6000000</v>
      </c>
      <c r="G17" s="64" t="s">
        <v>23</v>
      </c>
      <c r="H17" s="235"/>
      <c r="I17" s="235"/>
      <c r="J17" s="235"/>
      <c r="K17" s="64">
        <v>12</v>
      </c>
      <c r="L17" s="64" t="s">
        <v>26</v>
      </c>
      <c r="M17" s="64" t="s">
        <v>25</v>
      </c>
      <c r="N17" s="97">
        <f t="shared" si="0"/>
        <v>72000000</v>
      </c>
      <c r="O17" s="215"/>
      <c r="P17" s="232"/>
    </row>
    <row r="18" spans="2:15" s="11" customFormat="1" ht="19.5" customHeight="1">
      <c r="B18" s="178"/>
      <c r="C18" s="205"/>
      <c r="D18" s="205"/>
      <c r="E18" s="246"/>
      <c r="F18" s="38"/>
      <c r="G18" s="64" t="s">
        <v>23</v>
      </c>
      <c r="H18" s="235"/>
      <c r="I18" s="235"/>
      <c r="J18" s="235"/>
      <c r="K18" s="64">
        <v>12</v>
      </c>
      <c r="L18" s="64" t="s">
        <v>28</v>
      </c>
      <c r="M18" s="64" t="s">
        <v>25</v>
      </c>
      <c r="N18" s="97">
        <f t="shared" si="0"/>
        <v>0</v>
      </c>
      <c r="O18" s="17"/>
    </row>
    <row r="19" spans="2:15" s="11" customFormat="1" ht="19.5" customHeight="1">
      <c r="B19" s="178"/>
      <c r="C19" s="205"/>
      <c r="D19" s="205"/>
      <c r="E19" s="246"/>
      <c r="F19" s="38">
        <v>0</v>
      </c>
      <c r="G19" s="64" t="s">
        <v>23</v>
      </c>
      <c r="H19" s="235"/>
      <c r="I19" s="235"/>
      <c r="J19" s="235"/>
      <c r="K19" s="64">
        <v>12</v>
      </c>
      <c r="L19" s="64" t="s">
        <v>26</v>
      </c>
      <c r="M19" s="64" t="s">
        <v>25</v>
      </c>
      <c r="N19" s="97">
        <f t="shared" si="0"/>
        <v>0</v>
      </c>
      <c r="O19" s="17"/>
    </row>
    <row r="20" spans="2:15" s="10" customFormat="1" ht="19.5" customHeight="1">
      <c r="B20" s="178"/>
      <c r="C20" s="224" t="s">
        <v>16</v>
      </c>
      <c r="D20" s="195" t="s">
        <v>98</v>
      </c>
      <c r="E20" s="222">
        <f>SUM(N20:N21)</f>
        <v>72000000</v>
      </c>
      <c r="F20" s="42">
        <v>6000000</v>
      </c>
      <c r="G20" s="67" t="s">
        <v>23</v>
      </c>
      <c r="H20" s="237"/>
      <c r="I20" s="237"/>
      <c r="J20" s="237"/>
      <c r="K20" s="67">
        <v>12</v>
      </c>
      <c r="L20" s="67" t="s">
        <v>26</v>
      </c>
      <c r="M20" s="67" t="s">
        <v>25</v>
      </c>
      <c r="N20" s="80">
        <f>F20*K20</f>
        <v>72000000</v>
      </c>
      <c r="O20" s="21"/>
    </row>
    <row r="21" spans="2:15" s="10" customFormat="1" ht="19.5" customHeight="1">
      <c r="B21" s="178"/>
      <c r="C21" s="205"/>
      <c r="D21" s="195"/>
      <c r="E21" s="246"/>
      <c r="F21" s="43">
        <v>0</v>
      </c>
      <c r="G21" s="63" t="s">
        <v>23</v>
      </c>
      <c r="H21" s="273"/>
      <c r="I21" s="273"/>
      <c r="J21" s="273"/>
      <c r="K21" s="63">
        <v>12</v>
      </c>
      <c r="L21" s="63" t="s">
        <v>26</v>
      </c>
      <c r="M21" s="63" t="s">
        <v>25</v>
      </c>
      <c r="N21" s="80">
        <f>F21*K21</f>
        <v>0</v>
      </c>
      <c r="O21" s="21"/>
    </row>
    <row r="22" spans="2:15" s="10" customFormat="1" ht="19.5" customHeight="1">
      <c r="B22" s="178"/>
      <c r="C22" s="258" t="s">
        <v>100</v>
      </c>
      <c r="D22" s="195" t="s">
        <v>34</v>
      </c>
      <c r="E22" s="280">
        <f>SUM(N22:N23)</f>
        <v>6000000</v>
      </c>
      <c r="F22" s="38">
        <v>500000</v>
      </c>
      <c r="G22" s="64" t="s">
        <v>23</v>
      </c>
      <c r="H22" s="190"/>
      <c r="I22" s="191"/>
      <c r="J22" s="192"/>
      <c r="K22" s="64">
        <v>12</v>
      </c>
      <c r="L22" s="64" t="s">
        <v>26</v>
      </c>
      <c r="M22" s="64" t="s">
        <v>25</v>
      </c>
      <c r="N22" s="82">
        <f>F22*K22</f>
        <v>6000000</v>
      </c>
      <c r="O22" s="21"/>
    </row>
    <row r="23" spans="2:15" s="10" customFormat="1" ht="19.5" customHeight="1">
      <c r="B23" s="178"/>
      <c r="C23" s="258"/>
      <c r="D23" s="195"/>
      <c r="E23" s="280"/>
      <c r="F23" s="38">
        <v>0</v>
      </c>
      <c r="G23" s="64" t="s">
        <v>23</v>
      </c>
      <c r="H23" s="190"/>
      <c r="I23" s="191"/>
      <c r="J23" s="192"/>
      <c r="K23" s="64">
        <v>12</v>
      </c>
      <c r="L23" s="64" t="s">
        <v>26</v>
      </c>
      <c r="M23" s="64" t="s">
        <v>25</v>
      </c>
      <c r="N23" s="82">
        <f aca="true" t="shared" si="1" ref="N23:N29">F23*K23</f>
        <v>0</v>
      </c>
      <c r="O23" s="21"/>
    </row>
    <row r="24" spans="2:15" s="10" customFormat="1" ht="19.5" customHeight="1">
      <c r="B24" s="178"/>
      <c r="C24" s="258"/>
      <c r="D24" s="59" t="s">
        <v>99</v>
      </c>
      <c r="E24" s="99">
        <f>N24</f>
        <v>0</v>
      </c>
      <c r="F24" s="38">
        <v>0</v>
      </c>
      <c r="G24" s="64" t="s">
        <v>61</v>
      </c>
      <c r="H24" s="190"/>
      <c r="I24" s="191"/>
      <c r="J24" s="192"/>
      <c r="K24" s="64">
        <v>12</v>
      </c>
      <c r="L24" s="64" t="s">
        <v>62</v>
      </c>
      <c r="M24" s="64" t="s">
        <v>25</v>
      </c>
      <c r="N24" s="82">
        <f t="shared" si="1"/>
        <v>0</v>
      </c>
      <c r="O24" s="21"/>
    </row>
    <row r="25" spans="2:15" s="10" customFormat="1" ht="19.5" customHeight="1" thickBot="1">
      <c r="B25" s="272"/>
      <c r="C25" s="258"/>
      <c r="D25" s="59" t="s">
        <v>18</v>
      </c>
      <c r="E25" s="98">
        <f>N25</f>
        <v>12000000</v>
      </c>
      <c r="F25" s="38">
        <v>1000000</v>
      </c>
      <c r="G25" s="64" t="s">
        <v>23</v>
      </c>
      <c r="H25" s="190"/>
      <c r="I25" s="191"/>
      <c r="J25" s="192"/>
      <c r="K25" s="64">
        <v>12</v>
      </c>
      <c r="L25" s="64" t="s">
        <v>26</v>
      </c>
      <c r="M25" s="64" t="s">
        <v>25</v>
      </c>
      <c r="N25" s="82">
        <f t="shared" si="1"/>
        <v>12000000</v>
      </c>
      <c r="O25" s="21"/>
    </row>
    <row r="26" spans="2:15" s="10" customFormat="1" ht="27.75" customHeight="1" thickBot="1">
      <c r="B26" s="269" t="s">
        <v>65</v>
      </c>
      <c r="C26" s="270"/>
      <c r="D26" s="270"/>
      <c r="E26" s="55">
        <f>SUM(E6:E25)</f>
        <v>1393579920</v>
      </c>
      <c r="F26" s="228"/>
      <c r="G26" s="229"/>
      <c r="H26" s="229"/>
      <c r="I26" s="229"/>
      <c r="J26" s="229"/>
      <c r="K26" s="229"/>
      <c r="L26" s="229"/>
      <c r="M26" s="229"/>
      <c r="N26" s="230"/>
      <c r="O26" s="21"/>
    </row>
    <row r="27" spans="2:15" s="10" customFormat="1" ht="19.5" customHeight="1">
      <c r="B27" s="193" t="s">
        <v>50</v>
      </c>
      <c r="C27" s="195" t="s">
        <v>19</v>
      </c>
      <c r="D27" s="59" t="s">
        <v>19</v>
      </c>
      <c r="E27" s="98">
        <f>N27</f>
        <v>18000000</v>
      </c>
      <c r="F27" s="38">
        <v>1500000</v>
      </c>
      <c r="G27" s="64" t="s">
        <v>23</v>
      </c>
      <c r="H27" s="216"/>
      <c r="I27" s="217"/>
      <c r="J27" s="218"/>
      <c r="K27" s="64">
        <v>12</v>
      </c>
      <c r="L27" s="64" t="s">
        <v>26</v>
      </c>
      <c r="M27" s="64" t="s">
        <v>25</v>
      </c>
      <c r="N27" s="82">
        <f t="shared" si="1"/>
        <v>18000000</v>
      </c>
      <c r="O27" s="21"/>
    </row>
    <row r="28" spans="2:15" s="10" customFormat="1" ht="19.5" customHeight="1">
      <c r="B28" s="193"/>
      <c r="C28" s="195"/>
      <c r="D28" s="59" t="s">
        <v>35</v>
      </c>
      <c r="E28" s="99">
        <f>N28</f>
        <v>1200000</v>
      </c>
      <c r="F28" s="38">
        <v>100000</v>
      </c>
      <c r="G28" s="64" t="s">
        <v>23</v>
      </c>
      <c r="H28" s="190"/>
      <c r="I28" s="191"/>
      <c r="J28" s="192"/>
      <c r="K28" s="64">
        <v>12</v>
      </c>
      <c r="L28" s="64" t="s">
        <v>28</v>
      </c>
      <c r="M28" s="64" t="s">
        <v>25</v>
      </c>
      <c r="N28" s="82">
        <f t="shared" si="1"/>
        <v>1200000</v>
      </c>
      <c r="O28" s="21"/>
    </row>
    <row r="29" spans="2:15" s="10" customFormat="1" ht="19.5" customHeight="1">
      <c r="B29" s="193"/>
      <c r="C29" s="195"/>
      <c r="D29" s="59" t="s">
        <v>20</v>
      </c>
      <c r="E29" s="98">
        <f>N29</f>
        <v>1200000</v>
      </c>
      <c r="F29" s="38">
        <v>100000</v>
      </c>
      <c r="G29" s="64" t="s">
        <v>23</v>
      </c>
      <c r="H29" s="225"/>
      <c r="I29" s="226"/>
      <c r="J29" s="227"/>
      <c r="K29" s="64">
        <v>12</v>
      </c>
      <c r="L29" s="64" t="s">
        <v>26</v>
      </c>
      <c r="M29" s="64" t="s">
        <v>25</v>
      </c>
      <c r="N29" s="82">
        <f t="shared" si="1"/>
        <v>1200000</v>
      </c>
      <c r="O29" s="21"/>
    </row>
    <row r="30" spans="2:15" s="10" customFormat="1" ht="19.5" customHeight="1">
      <c r="B30" s="193" t="s">
        <v>36</v>
      </c>
      <c r="C30" s="224" t="s">
        <v>21</v>
      </c>
      <c r="D30" s="224" t="s">
        <v>37</v>
      </c>
      <c r="E30" s="222">
        <f>SUM(N30:N31)</f>
        <v>148920000</v>
      </c>
      <c r="F30" s="38">
        <f>'2024 세입예산서'!G9</f>
        <v>12000</v>
      </c>
      <c r="G30" s="64" t="s">
        <v>23</v>
      </c>
      <c r="H30" s="64">
        <f>'2024 세입예산서'!I9</f>
        <v>34</v>
      </c>
      <c r="I30" s="64" t="s">
        <v>24</v>
      </c>
      <c r="J30" s="64" t="s">
        <v>61</v>
      </c>
      <c r="K30" s="64">
        <v>365</v>
      </c>
      <c r="L30" s="64" t="s">
        <v>59</v>
      </c>
      <c r="M30" s="64" t="s">
        <v>25</v>
      </c>
      <c r="N30" s="109">
        <f>F30*H30*K30</f>
        <v>148920000</v>
      </c>
      <c r="O30" s="21"/>
    </row>
    <row r="31" spans="2:15" s="10" customFormat="1" ht="19.5" customHeight="1">
      <c r="B31" s="193"/>
      <c r="C31" s="205"/>
      <c r="D31" s="206"/>
      <c r="E31" s="223"/>
      <c r="F31" s="38"/>
      <c r="G31" s="108"/>
      <c r="H31" s="108"/>
      <c r="I31" s="108"/>
      <c r="J31" s="108"/>
      <c r="K31" s="108"/>
      <c r="L31" s="108"/>
      <c r="M31" s="108"/>
      <c r="N31" s="109">
        <f>'2024 세입예산서'!E32</f>
        <v>0</v>
      </c>
      <c r="O31" s="21"/>
    </row>
    <row r="32" spans="2:15" s="10" customFormat="1" ht="19.5" customHeight="1">
      <c r="B32" s="193"/>
      <c r="C32" s="205"/>
      <c r="D32" s="224" t="s">
        <v>159</v>
      </c>
      <c r="E32" s="222">
        <f>SUM(N32:N34)</f>
        <v>56837880</v>
      </c>
      <c r="F32" s="38">
        <f>'2024 세입예산서'!G12</f>
        <v>303266</v>
      </c>
      <c r="G32" s="64" t="s">
        <v>61</v>
      </c>
      <c r="H32" s="64">
        <f>'2024 세입예산서'!I12</f>
        <v>15</v>
      </c>
      <c r="I32" s="64" t="s">
        <v>78</v>
      </c>
      <c r="J32" s="64" t="s">
        <v>61</v>
      </c>
      <c r="K32" s="64">
        <v>12</v>
      </c>
      <c r="L32" s="64" t="s">
        <v>62</v>
      </c>
      <c r="M32" s="64" t="s">
        <v>25</v>
      </c>
      <c r="N32" s="82">
        <f>F32*H32*K32</f>
        <v>54587880</v>
      </c>
      <c r="O32" s="21"/>
    </row>
    <row r="33" spans="2:15" s="11" customFormat="1" ht="19.5" customHeight="1">
      <c r="B33" s="193"/>
      <c r="C33" s="205"/>
      <c r="D33" s="205"/>
      <c r="E33" s="246"/>
      <c r="F33" s="38">
        <f>'2024 세입예산서'!G13</f>
        <v>50000</v>
      </c>
      <c r="G33" s="64" t="s">
        <v>61</v>
      </c>
      <c r="H33" s="64">
        <f>'2024 세입예산서'!I13</f>
        <v>15</v>
      </c>
      <c r="I33" s="64" t="s">
        <v>78</v>
      </c>
      <c r="J33" s="64" t="s">
        <v>61</v>
      </c>
      <c r="K33" s="64">
        <v>2</v>
      </c>
      <c r="L33" s="64" t="s">
        <v>66</v>
      </c>
      <c r="M33" s="64" t="s">
        <v>64</v>
      </c>
      <c r="N33" s="82">
        <f>F33*H33*K33</f>
        <v>1500000</v>
      </c>
      <c r="O33" s="17"/>
    </row>
    <row r="34" spans="2:15" s="10" customFormat="1" ht="19.5" customHeight="1">
      <c r="B34" s="193"/>
      <c r="C34" s="205"/>
      <c r="D34" s="206"/>
      <c r="E34" s="223"/>
      <c r="F34" s="38">
        <f>'2024 세입예산서'!G14</f>
        <v>50000</v>
      </c>
      <c r="G34" s="64" t="s">
        <v>61</v>
      </c>
      <c r="H34" s="64">
        <f>'2024 세입예산서'!I14</f>
        <v>15</v>
      </c>
      <c r="I34" s="64" t="s">
        <v>78</v>
      </c>
      <c r="J34" s="64" t="s">
        <v>108</v>
      </c>
      <c r="K34" s="64">
        <v>1</v>
      </c>
      <c r="L34" s="64" t="s">
        <v>66</v>
      </c>
      <c r="M34" s="64" t="s">
        <v>64</v>
      </c>
      <c r="N34" s="82">
        <f>F34*H34</f>
        <v>750000</v>
      </c>
      <c r="O34" s="21"/>
    </row>
    <row r="35" spans="2:15" s="10" customFormat="1" ht="19.5" customHeight="1">
      <c r="B35" s="193"/>
      <c r="C35" s="205"/>
      <c r="D35" s="59" t="s">
        <v>22</v>
      </c>
      <c r="E35" s="99">
        <f>N35</f>
        <v>7200000</v>
      </c>
      <c r="F35" s="38">
        <v>600000</v>
      </c>
      <c r="G35" s="64" t="s">
        <v>23</v>
      </c>
      <c r="H35" s="190"/>
      <c r="I35" s="191"/>
      <c r="J35" s="192"/>
      <c r="K35" s="64">
        <v>12</v>
      </c>
      <c r="L35" s="64" t="s">
        <v>26</v>
      </c>
      <c r="M35" s="64" t="s">
        <v>25</v>
      </c>
      <c r="N35" s="82">
        <f>F35*K35</f>
        <v>7200000</v>
      </c>
      <c r="O35" s="21"/>
    </row>
    <row r="36" spans="2:15" s="10" customFormat="1" ht="19.5" customHeight="1">
      <c r="B36" s="193"/>
      <c r="C36" s="205"/>
      <c r="D36" s="59" t="s">
        <v>38</v>
      </c>
      <c r="E36" s="98">
        <f>N36</f>
        <v>24000000</v>
      </c>
      <c r="F36" s="38">
        <v>2000000</v>
      </c>
      <c r="G36" s="64" t="s">
        <v>23</v>
      </c>
      <c r="H36" s="190"/>
      <c r="I36" s="191"/>
      <c r="J36" s="192"/>
      <c r="K36" s="64">
        <v>12</v>
      </c>
      <c r="L36" s="64" t="s">
        <v>26</v>
      </c>
      <c r="M36" s="64" t="s">
        <v>25</v>
      </c>
      <c r="N36" s="82">
        <f>F36*K36</f>
        <v>24000000</v>
      </c>
      <c r="O36" s="21"/>
    </row>
    <row r="37" spans="2:15" s="11" customFormat="1" ht="27.75" customHeight="1">
      <c r="B37" s="193"/>
      <c r="C37" s="195" t="s">
        <v>101</v>
      </c>
      <c r="D37" s="59" t="s">
        <v>102</v>
      </c>
      <c r="E37" s="99">
        <f aca="true" t="shared" si="2" ref="E37:E44">N37</f>
        <v>24000000</v>
      </c>
      <c r="F37" s="38">
        <v>2000000</v>
      </c>
      <c r="G37" s="64" t="s">
        <v>23</v>
      </c>
      <c r="H37" s="190"/>
      <c r="I37" s="191"/>
      <c r="J37" s="192"/>
      <c r="K37" s="64">
        <v>12</v>
      </c>
      <c r="L37" s="64" t="s">
        <v>26</v>
      </c>
      <c r="M37" s="64" t="s">
        <v>25</v>
      </c>
      <c r="N37" s="82">
        <f>F37*K37</f>
        <v>24000000</v>
      </c>
      <c r="O37" s="17"/>
    </row>
    <row r="38" spans="2:15" s="11" customFormat="1" ht="19.5" customHeight="1">
      <c r="B38" s="193"/>
      <c r="C38" s="195"/>
      <c r="D38" s="59" t="s">
        <v>60</v>
      </c>
      <c r="E38" s="99">
        <f t="shared" si="2"/>
        <v>0</v>
      </c>
      <c r="F38" s="38">
        <v>0</v>
      </c>
      <c r="G38" s="64" t="s">
        <v>61</v>
      </c>
      <c r="H38" s="190"/>
      <c r="I38" s="191"/>
      <c r="J38" s="192"/>
      <c r="K38" s="64">
        <v>12</v>
      </c>
      <c r="L38" s="64" t="s">
        <v>26</v>
      </c>
      <c r="M38" s="64" t="s">
        <v>64</v>
      </c>
      <c r="N38" s="82">
        <f>F38*K38</f>
        <v>0</v>
      </c>
      <c r="O38" s="17"/>
    </row>
    <row r="39" spans="2:15" s="11" customFormat="1" ht="19.5" customHeight="1">
      <c r="B39" s="193"/>
      <c r="C39" s="195"/>
      <c r="D39" s="59" t="s">
        <v>39</v>
      </c>
      <c r="E39" s="99">
        <f t="shared" si="2"/>
        <v>0</v>
      </c>
      <c r="F39" s="38">
        <v>0</v>
      </c>
      <c r="G39" s="64" t="s">
        <v>61</v>
      </c>
      <c r="H39" s="190"/>
      <c r="I39" s="191"/>
      <c r="J39" s="192"/>
      <c r="K39" s="64">
        <v>12</v>
      </c>
      <c r="L39" s="64" t="s">
        <v>26</v>
      </c>
      <c r="M39" s="64" t="s">
        <v>64</v>
      </c>
      <c r="N39" s="82">
        <f aca="true" t="shared" si="3" ref="N39:N45">F39*K39</f>
        <v>0</v>
      </c>
      <c r="O39" s="17"/>
    </row>
    <row r="40" spans="2:15" s="11" customFormat="1" ht="19.5" customHeight="1">
      <c r="B40" s="193"/>
      <c r="C40" s="195"/>
      <c r="D40" s="59" t="s">
        <v>40</v>
      </c>
      <c r="E40" s="99">
        <f t="shared" si="2"/>
        <v>0</v>
      </c>
      <c r="F40" s="38">
        <v>0</v>
      </c>
      <c r="G40" s="64" t="s">
        <v>61</v>
      </c>
      <c r="H40" s="190"/>
      <c r="I40" s="191"/>
      <c r="J40" s="192"/>
      <c r="K40" s="64">
        <v>12</v>
      </c>
      <c r="L40" s="64" t="s">
        <v>26</v>
      </c>
      <c r="M40" s="64" t="s">
        <v>64</v>
      </c>
      <c r="N40" s="82">
        <f t="shared" si="3"/>
        <v>0</v>
      </c>
      <c r="O40" s="17"/>
    </row>
    <row r="41" spans="2:15" s="10" customFormat="1" ht="19.5" customHeight="1">
      <c r="B41" s="193"/>
      <c r="C41" s="195"/>
      <c r="D41" s="59" t="s">
        <v>53</v>
      </c>
      <c r="E41" s="99">
        <f t="shared" si="2"/>
        <v>0</v>
      </c>
      <c r="F41" s="38">
        <v>0</v>
      </c>
      <c r="G41" s="64" t="s">
        <v>61</v>
      </c>
      <c r="H41" s="190"/>
      <c r="I41" s="191"/>
      <c r="J41" s="192"/>
      <c r="K41" s="64">
        <v>12</v>
      </c>
      <c r="L41" s="64" t="s">
        <v>26</v>
      </c>
      <c r="M41" s="64" t="s">
        <v>64</v>
      </c>
      <c r="N41" s="82">
        <f t="shared" si="3"/>
        <v>0</v>
      </c>
      <c r="O41" s="21"/>
    </row>
    <row r="42" spans="2:15" s="10" customFormat="1" ht="19.5" customHeight="1">
      <c r="B42" s="238" t="s">
        <v>54</v>
      </c>
      <c r="C42" s="59" t="s">
        <v>103</v>
      </c>
      <c r="D42" s="59" t="s">
        <v>103</v>
      </c>
      <c r="E42" s="99">
        <f>N42</f>
        <v>0</v>
      </c>
      <c r="F42" s="38">
        <v>0</v>
      </c>
      <c r="G42" s="64" t="s">
        <v>61</v>
      </c>
      <c r="H42" s="190"/>
      <c r="I42" s="191"/>
      <c r="J42" s="192"/>
      <c r="K42" s="64">
        <v>12</v>
      </c>
      <c r="L42" s="64" t="s">
        <v>62</v>
      </c>
      <c r="M42" s="64" t="s">
        <v>64</v>
      </c>
      <c r="N42" s="82">
        <f>F42*K42</f>
        <v>0</v>
      </c>
      <c r="O42" s="21"/>
    </row>
    <row r="43" spans="2:15" s="10" customFormat="1" ht="19.5" customHeight="1">
      <c r="B43" s="204"/>
      <c r="C43" s="59" t="s">
        <v>80</v>
      </c>
      <c r="D43" s="59" t="s">
        <v>80</v>
      </c>
      <c r="E43" s="99">
        <f t="shared" si="2"/>
        <v>0</v>
      </c>
      <c r="F43" s="38">
        <v>0</v>
      </c>
      <c r="G43" s="64" t="s">
        <v>61</v>
      </c>
      <c r="H43" s="190"/>
      <c r="I43" s="191"/>
      <c r="J43" s="192"/>
      <c r="K43" s="64">
        <v>12</v>
      </c>
      <c r="L43" s="64" t="s">
        <v>62</v>
      </c>
      <c r="M43" s="64" t="s">
        <v>64</v>
      </c>
      <c r="N43" s="82">
        <f t="shared" si="3"/>
        <v>0</v>
      </c>
      <c r="O43" s="21"/>
    </row>
    <row r="44" spans="2:15" s="10" customFormat="1" ht="19.5" customHeight="1">
      <c r="B44" s="57" t="s">
        <v>51</v>
      </c>
      <c r="C44" s="59" t="s">
        <v>41</v>
      </c>
      <c r="D44" s="59" t="s">
        <v>41</v>
      </c>
      <c r="E44" s="99">
        <f t="shared" si="2"/>
        <v>0</v>
      </c>
      <c r="F44" s="38">
        <v>0</v>
      </c>
      <c r="G44" s="64" t="s">
        <v>108</v>
      </c>
      <c r="H44" s="190"/>
      <c r="I44" s="191"/>
      <c r="J44" s="192"/>
      <c r="K44" s="64">
        <v>12</v>
      </c>
      <c r="L44" s="64" t="s">
        <v>109</v>
      </c>
      <c r="M44" s="64" t="s">
        <v>64</v>
      </c>
      <c r="N44" s="82">
        <f t="shared" si="3"/>
        <v>0</v>
      </c>
      <c r="O44" s="21"/>
    </row>
    <row r="45" spans="2:15" s="10" customFormat="1" ht="19.5" customHeight="1">
      <c r="B45" s="193" t="s">
        <v>104</v>
      </c>
      <c r="C45" s="195" t="s">
        <v>42</v>
      </c>
      <c r="D45" s="59" t="s">
        <v>43</v>
      </c>
      <c r="E45" s="98">
        <f aca="true" t="shared" si="4" ref="E45:E50">N45</f>
        <v>30000000</v>
      </c>
      <c r="F45" s="38">
        <v>2500000</v>
      </c>
      <c r="G45" s="64" t="s">
        <v>61</v>
      </c>
      <c r="H45" s="190"/>
      <c r="I45" s="191"/>
      <c r="J45" s="192"/>
      <c r="K45" s="64">
        <v>12</v>
      </c>
      <c r="L45" s="64" t="s">
        <v>62</v>
      </c>
      <c r="M45" s="64" t="s">
        <v>64</v>
      </c>
      <c r="N45" s="82">
        <f t="shared" si="3"/>
        <v>30000000</v>
      </c>
      <c r="O45" s="21"/>
    </row>
    <row r="46" spans="2:15" s="11" customFormat="1" ht="19.5" customHeight="1">
      <c r="B46" s="193"/>
      <c r="C46" s="195"/>
      <c r="D46" s="59" t="s">
        <v>44</v>
      </c>
      <c r="E46" s="98">
        <f t="shared" si="4"/>
        <v>0</v>
      </c>
      <c r="F46" s="38">
        <v>0</v>
      </c>
      <c r="G46" s="64" t="s">
        <v>23</v>
      </c>
      <c r="H46" s="190"/>
      <c r="I46" s="191"/>
      <c r="J46" s="192"/>
      <c r="K46" s="64">
        <v>12</v>
      </c>
      <c r="L46" s="64" t="s">
        <v>26</v>
      </c>
      <c r="M46" s="64" t="s">
        <v>64</v>
      </c>
      <c r="N46" s="82">
        <f>F46*K46</f>
        <v>0</v>
      </c>
      <c r="O46" s="17"/>
    </row>
    <row r="47" spans="2:15" s="11" customFormat="1" ht="19.5" customHeight="1">
      <c r="B47" s="57" t="s">
        <v>45</v>
      </c>
      <c r="C47" s="59" t="s">
        <v>45</v>
      </c>
      <c r="D47" s="59" t="s">
        <v>45</v>
      </c>
      <c r="E47" s="98">
        <f t="shared" si="4"/>
        <v>2400000</v>
      </c>
      <c r="F47" s="44">
        <v>200000</v>
      </c>
      <c r="G47" s="64" t="s">
        <v>23</v>
      </c>
      <c r="H47" s="190"/>
      <c r="I47" s="191"/>
      <c r="J47" s="192"/>
      <c r="K47" s="64">
        <v>12</v>
      </c>
      <c r="L47" s="64" t="s">
        <v>66</v>
      </c>
      <c r="M47" s="64" t="s">
        <v>64</v>
      </c>
      <c r="N47" s="82">
        <f>F47*K47</f>
        <v>2400000</v>
      </c>
      <c r="O47" s="17"/>
    </row>
    <row r="48" spans="2:15" s="11" customFormat="1" ht="19.5" customHeight="1">
      <c r="B48" s="57" t="s">
        <v>46</v>
      </c>
      <c r="C48" s="59" t="s">
        <v>46</v>
      </c>
      <c r="D48" s="59" t="s">
        <v>46</v>
      </c>
      <c r="E48" s="98">
        <f>N48</f>
        <v>7480780</v>
      </c>
      <c r="F48" s="38">
        <v>7480780</v>
      </c>
      <c r="G48" s="64"/>
      <c r="H48" s="190"/>
      <c r="I48" s="191"/>
      <c r="J48" s="192"/>
      <c r="K48" s="64">
        <v>1</v>
      </c>
      <c r="L48" s="64" t="s">
        <v>106</v>
      </c>
      <c r="M48" s="64" t="s">
        <v>64</v>
      </c>
      <c r="N48" s="82">
        <f>F48*K48</f>
        <v>7480780</v>
      </c>
      <c r="O48" s="17"/>
    </row>
    <row r="49" spans="2:15" s="11" customFormat="1" ht="19.5" customHeight="1">
      <c r="B49" s="238" t="s">
        <v>105</v>
      </c>
      <c r="C49" s="59" t="s">
        <v>47</v>
      </c>
      <c r="D49" s="59" t="s">
        <v>47</v>
      </c>
      <c r="E49" s="98">
        <f t="shared" si="4"/>
        <v>0</v>
      </c>
      <c r="F49" s="38">
        <v>0</v>
      </c>
      <c r="G49" s="64" t="s">
        <v>61</v>
      </c>
      <c r="H49" s="190"/>
      <c r="I49" s="191"/>
      <c r="J49" s="192"/>
      <c r="K49" s="64">
        <v>12</v>
      </c>
      <c r="L49" s="64" t="s">
        <v>62</v>
      </c>
      <c r="M49" s="64" t="s">
        <v>64</v>
      </c>
      <c r="N49" s="82">
        <f>F49*K49</f>
        <v>0</v>
      </c>
      <c r="O49" s="17"/>
    </row>
    <row r="50" spans="2:15" s="11" customFormat="1" ht="19.5" customHeight="1" thickBot="1">
      <c r="B50" s="203"/>
      <c r="C50" s="65" t="s">
        <v>48</v>
      </c>
      <c r="D50" s="65" t="s">
        <v>49</v>
      </c>
      <c r="E50" s="100">
        <f t="shared" si="4"/>
        <v>0</v>
      </c>
      <c r="F50" s="39">
        <v>0</v>
      </c>
      <c r="G50" s="40" t="s">
        <v>23</v>
      </c>
      <c r="H50" s="190"/>
      <c r="I50" s="191"/>
      <c r="J50" s="192"/>
      <c r="K50" s="40">
        <v>12</v>
      </c>
      <c r="L50" s="40" t="s">
        <v>62</v>
      </c>
      <c r="M50" s="64" t="s">
        <v>64</v>
      </c>
      <c r="N50" s="97">
        <f>F50*K50</f>
        <v>0</v>
      </c>
      <c r="O50" s="17"/>
    </row>
    <row r="51" spans="2:15" s="11" customFormat="1" ht="27.75" customHeight="1" thickBot="1">
      <c r="B51" s="242" t="s">
        <v>65</v>
      </c>
      <c r="C51" s="243"/>
      <c r="D51" s="243"/>
      <c r="E51" s="55">
        <f>SUM(E27:E50)</f>
        <v>321238660</v>
      </c>
      <c r="F51" s="239"/>
      <c r="G51" s="240"/>
      <c r="H51" s="240"/>
      <c r="I51" s="240"/>
      <c r="J51" s="240"/>
      <c r="K51" s="240"/>
      <c r="L51" s="240"/>
      <c r="M51" s="240"/>
      <c r="N51" s="241"/>
      <c r="O51" s="17"/>
    </row>
    <row r="52" spans="2:15" s="11" customFormat="1" ht="36" customHeight="1" thickBot="1">
      <c r="B52" s="233" t="s">
        <v>58</v>
      </c>
      <c r="C52" s="234"/>
      <c r="D52" s="234"/>
      <c r="E52" s="56">
        <f>E26+E51</f>
        <v>1714818580</v>
      </c>
      <c r="F52" s="239"/>
      <c r="G52" s="240"/>
      <c r="H52" s="240"/>
      <c r="I52" s="240"/>
      <c r="J52" s="240"/>
      <c r="K52" s="240"/>
      <c r="L52" s="240"/>
      <c r="M52" s="240"/>
      <c r="N52" s="241"/>
      <c r="O52" s="17"/>
    </row>
    <row r="53" spans="2:15" s="11" customFormat="1" ht="12">
      <c r="B53" s="12"/>
      <c r="C53" s="12"/>
      <c r="D53" s="12"/>
      <c r="E53" s="32">
        <f>'2024 세입예산서'!E34-'2024 세출예산서'!E52</f>
        <v>0</v>
      </c>
      <c r="F53" s="13"/>
      <c r="G53" s="14"/>
      <c r="H53" s="15"/>
      <c r="I53" s="15"/>
      <c r="J53" s="14"/>
      <c r="K53" s="15"/>
      <c r="L53" s="15"/>
      <c r="M53" s="14"/>
      <c r="N53" s="13"/>
      <c r="O53" s="17"/>
    </row>
    <row r="54" spans="2:15" s="11" customFormat="1" ht="12.75" customHeight="1">
      <c r="B54" s="16"/>
      <c r="C54" s="16"/>
      <c r="D54" s="16"/>
      <c r="E54" s="33"/>
      <c r="F54" s="17"/>
      <c r="G54" s="15"/>
      <c r="J54" s="15"/>
      <c r="M54" s="15"/>
      <c r="N54" s="17"/>
      <c r="O54" s="17"/>
    </row>
    <row r="55" spans="2:19" s="11" customFormat="1" ht="12.75" customHeight="1">
      <c r="B55" s="16"/>
      <c r="C55" s="18"/>
      <c r="D55" s="18"/>
      <c r="E55" s="19"/>
      <c r="F55" s="31"/>
      <c r="G55" s="15"/>
      <c r="J55" s="15"/>
      <c r="M55" s="15"/>
      <c r="N55" s="17"/>
      <c r="O55" s="17"/>
      <c r="R55" s="104" t="s">
        <v>152</v>
      </c>
      <c r="S55" s="105">
        <f>SUM(E6:E25)</f>
        <v>1393579920</v>
      </c>
    </row>
    <row r="56" spans="2:19" s="11" customFormat="1" ht="12.75" customHeight="1">
      <c r="B56" s="20"/>
      <c r="C56" s="20"/>
      <c r="D56" s="20"/>
      <c r="E56" s="104" t="s">
        <v>171</v>
      </c>
      <c r="F56" s="17"/>
      <c r="G56" s="15"/>
      <c r="J56" s="15"/>
      <c r="M56" s="15"/>
      <c r="N56" s="17"/>
      <c r="O56" s="17"/>
      <c r="R56" s="104" t="s">
        <v>153</v>
      </c>
      <c r="S56" s="105">
        <f>SUM(E27:E29)</f>
        <v>20400000</v>
      </c>
    </row>
    <row r="57" spans="2:19" s="11" customFormat="1" ht="12.75" customHeight="1">
      <c r="B57" s="20"/>
      <c r="C57" s="20"/>
      <c r="D57" s="20"/>
      <c r="E57" s="124">
        <f>O15</f>
        <v>72.44677818724155</v>
      </c>
      <c r="F57" s="17"/>
      <c r="G57" s="15"/>
      <c r="J57" s="15"/>
      <c r="M57" s="15"/>
      <c r="N57" s="17"/>
      <c r="O57" s="17"/>
      <c r="R57" s="104" t="s">
        <v>101</v>
      </c>
      <c r="S57" s="105">
        <f>SUM(E30:E41)</f>
        <v>260957880</v>
      </c>
    </row>
    <row r="58" spans="2:19" s="11" customFormat="1" ht="12.75" customHeight="1">
      <c r="B58" s="20"/>
      <c r="C58" s="20"/>
      <c r="D58" s="20"/>
      <c r="F58" s="17"/>
      <c r="G58" s="15"/>
      <c r="J58" s="15"/>
      <c r="M58" s="15"/>
      <c r="N58" s="17"/>
      <c r="O58" s="17"/>
      <c r="R58" s="104" t="s">
        <v>154</v>
      </c>
      <c r="S58" s="105">
        <f>SUM(E42:E50)</f>
        <v>39880780</v>
      </c>
    </row>
    <row r="59" spans="2:15" s="11" customFormat="1" ht="12.75" customHeight="1">
      <c r="B59" s="20"/>
      <c r="C59" s="20"/>
      <c r="D59" s="20"/>
      <c r="F59" s="17"/>
      <c r="G59" s="15"/>
      <c r="J59" s="15"/>
      <c r="M59" s="15"/>
      <c r="N59" s="17"/>
      <c r="O59" s="17"/>
    </row>
    <row r="60" spans="2:15" s="11" customFormat="1" ht="12.75" customHeight="1">
      <c r="B60" s="20"/>
      <c r="C60" s="20"/>
      <c r="D60" s="20"/>
      <c r="F60" s="17"/>
      <c r="G60" s="15"/>
      <c r="J60" s="15"/>
      <c r="M60" s="15"/>
      <c r="N60" s="17"/>
      <c r="O60" s="17"/>
    </row>
    <row r="61" spans="2:15" s="11" customFormat="1" ht="12.75" customHeight="1">
      <c r="B61" s="20"/>
      <c r="C61" s="20"/>
      <c r="D61" s="20"/>
      <c r="F61" s="17"/>
      <c r="G61" s="15"/>
      <c r="J61" s="15"/>
      <c r="M61" s="15"/>
      <c r="N61" s="17"/>
      <c r="O61" s="17"/>
    </row>
  </sheetData>
  <sheetProtection/>
  <mergeCells count="82">
    <mergeCell ref="H50:J50"/>
    <mergeCell ref="H37:J37"/>
    <mergeCell ref="H38:J38"/>
    <mergeCell ref="H39:J39"/>
    <mergeCell ref="H40:J40"/>
    <mergeCell ref="H41:J41"/>
    <mergeCell ref="H49:J49"/>
    <mergeCell ref="B4:B5"/>
    <mergeCell ref="C4:C5"/>
    <mergeCell ref="D4:D5"/>
    <mergeCell ref="E32:E34"/>
    <mergeCell ref="E6:E7"/>
    <mergeCell ref="B30:B41"/>
    <mergeCell ref="E22:E23"/>
    <mergeCell ref="O6:P7"/>
    <mergeCell ref="B26:D26"/>
    <mergeCell ref="B6:B25"/>
    <mergeCell ref="H21:J21"/>
    <mergeCell ref="H19:J19"/>
    <mergeCell ref="C20:C21"/>
    <mergeCell ref="D22:D23"/>
    <mergeCell ref="D17:D19"/>
    <mergeCell ref="H8:J8"/>
    <mergeCell ref="C6:C11"/>
    <mergeCell ref="B2:N2"/>
    <mergeCell ref="B3:D3"/>
    <mergeCell ref="F3:N4"/>
    <mergeCell ref="H13:J13"/>
    <mergeCell ref="C22:C25"/>
    <mergeCell ref="G5:J5"/>
    <mergeCell ref="K5:M5"/>
    <mergeCell ref="E3:E5"/>
    <mergeCell ref="H9:J9"/>
    <mergeCell ref="C13:C15"/>
    <mergeCell ref="B45:B46"/>
    <mergeCell ref="C37:C41"/>
    <mergeCell ref="E8:E9"/>
    <mergeCell ref="E17:E19"/>
    <mergeCell ref="D32:D34"/>
    <mergeCell ref="B42:B43"/>
    <mergeCell ref="E20:E21"/>
    <mergeCell ref="D30:D31"/>
    <mergeCell ref="E30:E31"/>
    <mergeCell ref="F51:N51"/>
    <mergeCell ref="C30:C36"/>
    <mergeCell ref="H43:J43"/>
    <mergeCell ref="H44:J44"/>
    <mergeCell ref="H45:J45"/>
    <mergeCell ref="H46:J46"/>
    <mergeCell ref="H42:J42"/>
    <mergeCell ref="H47:J47"/>
    <mergeCell ref="H48:J48"/>
    <mergeCell ref="C45:C46"/>
    <mergeCell ref="P16:P17"/>
    <mergeCell ref="B52:D52"/>
    <mergeCell ref="H15:J15"/>
    <mergeCell ref="H16:J16"/>
    <mergeCell ref="H17:J17"/>
    <mergeCell ref="H18:J18"/>
    <mergeCell ref="H20:J20"/>
    <mergeCell ref="B49:B50"/>
    <mergeCell ref="F52:N52"/>
    <mergeCell ref="B51:D51"/>
    <mergeCell ref="H10:L10"/>
    <mergeCell ref="H11:L11"/>
    <mergeCell ref="B27:B29"/>
    <mergeCell ref="C27:C29"/>
    <mergeCell ref="E10:E11"/>
    <mergeCell ref="D20:D21"/>
    <mergeCell ref="C16:C19"/>
    <mergeCell ref="H29:J29"/>
    <mergeCell ref="H25:J25"/>
    <mergeCell ref="F26:N26"/>
    <mergeCell ref="O16:O17"/>
    <mergeCell ref="H14:J14"/>
    <mergeCell ref="H36:J36"/>
    <mergeCell ref="H35:J35"/>
    <mergeCell ref="H22:J22"/>
    <mergeCell ref="H23:J23"/>
    <mergeCell ref="H28:J28"/>
    <mergeCell ref="H27:J27"/>
    <mergeCell ref="H24:J24"/>
  </mergeCells>
  <printOptions horizontalCentered="1" verticalCentered="1"/>
  <pageMargins left="0.15748031496062992" right="0" top="0.37" bottom="0.23" header="0.1968503937007874" footer="0"/>
  <pageSetup horizontalDpi="600" verticalDpi="600" orientation="landscape" pageOrder="overThenDown" paperSize="9" scale="75" r:id="rId1"/>
  <headerFooter alignWithMargins="0">
    <oddHeader>&amp;L&amp;C&amp;R</oddHeader>
    <oddFooter>&amp;C&amp;N페이지 중 &amp;P페이지</oddFooter>
  </headerFooter>
  <rowBreaks count="1" manualBreakCount="1">
    <brk id="26" min="1" max="15" man="1"/>
  </rowBreaks>
  <ignoredErrors>
    <ignoredError sqref="E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2023-12-20T02:15:31Z</cp:lastPrinted>
  <dcterms:created xsi:type="dcterms:W3CDTF">2009-12-04T13:44:55Z</dcterms:created>
  <dcterms:modified xsi:type="dcterms:W3CDTF">2023-12-20T02:18:39Z</dcterms:modified>
  <cp:category/>
  <cp:version/>
  <cp:contentType/>
  <cp:contentStatus/>
</cp:coreProperties>
</file>